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slicers/slicer1.xml" ContentType="application/vnd.ms-excel.slicer+xml"/>
  <Override PartName="/xl/timelines/timeline1.xml" ContentType="application/vnd.ms-excel.timelin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hidePivotFieldList="1" defaultThemeVersion="166925"/>
  <mc:AlternateContent xmlns:mc="http://schemas.openxmlformats.org/markup-compatibility/2006">
    <mc:Choice Requires="x15">
      <x15ac:absPath xmlns:x15ac="http://schemas.microsoft.com/office/spreadsheetml/2010/11/ac" url="/Users/guillermosolis/iCloud Drive (Archive)/Desktop/PARAMO CONSULTING &amp; CONSTRUCTION/MAESTRIA MBA/MODULO 2/"/>
    </mc:Choice>
  </mc:AlternateContent>
  <xr:revisionPtr revIDLastSave="0" documentId="13_ncr:1_{61781482-3FA4-4747-97F0-71A28D9E697B}" xr6:coauthVersionLast="46" xr6:coauthVersionMax="46" xr10:uidLastSave="{00000000-0000-0000-0000-000000000000}"/>
  <bookViews>
    <workbookView xWindow="0" yWindow="500" windowWidth="36860" windowHeight="26500" xr2:uid="{E1AD2674-348B-114D-AB84-D0450F093664}"/>
  </bookViews>
  <sheets>
    <sheet name="1. INF DE PROYECTO" sheetId="11" r:id="rId1"/>
    <sheet name="2. VAN TIR PRI" sheetId="8" r:id="rId2"/>
    <sheet name="3.AIDA" sheetId="9" r:id="rId3"/>
    <sheet name="4. BASE DE DATOS PARAMO" sheetId="1" r:id="rId4"/>
    <sheet name="4.1 TABLA DINAMICA" sheetId="2" r:id="rId5"/>
    <sheet name="4.2 DASHBOARD" sheetId="5" r:id="rId6"/>
  </sheets>
  <definedNames>
    <definedName name="NativeTimeline_Fecha_Venta">#N/A</definedName>
    <definedName name="Slicer_Operacion">#N/A</definedName>
    <definedName name="Slicer_Provincia">#N/A</definedName>
    <definedName name="Slicer_Tipo">#N/A</definedName>
    <definedName name="Slicer_Venderor">#N/A</definedName>
  </definedNames>
  <calcPr calcId="191029"/>
  <pivotCaches>
    <pivotCache cacheId="1" r:id="rId7"/>
  </pivotCaches>
  <fileRecoveryPr repairLoad="1"/>
  <extLst>
    <ext xmlns:x14="http://schemas.microsoft.com/office/spreadsheetml/2009/9/main" uri="{BBE1A952-AA13-448e-AADC-164F8A28A991}">
      <x14:slicerCaches>
        <x14:slicerCache r:id="rId8"/>
        <x14:slicerCache r:id="rId9"/>
        <x14:slicerCache r:id="rId10"/>
        <x14:slicerCache r:id="rId11"/>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2"/>
      </x15:timelineCacheRef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8" l="1"/>
  <c r="L5" i="8"/>
  <c r="K5" i="8"/>
  <c r="H5" i="8"/>
  <c r="G5" i="8"/>
  <c r="E5" i="8"/>
  <c r="B3" i="8"/>
  <c r="B11" i="8" s="1"/>
  <c r="C5" i="8"/>
  <c r="D5" i="8"/>
  <c r="F5" i="8"/>
  <c r="I5" i="8"/>
  <c r="J5" i="8"/>
  <c r="M5" i="8"/>
  <c r="C6" i="8"/>
  <c r="D6" i="8"/>
  <c r="D10" i="8" s="1"/>
  <c r="E6" i="8"/>
  <c r="E10" i="8" s="1"/>
  <c r="F6" i="8"/>
  <c r="F10" i="8" s="1"/>
  <c r="G6" i="8"/>
  <c r="H6" i="8"/>
  <c r="H10" i="8" s="1"/>
  <c r="I6" i="8"/>
  <c r="I10" i="8" s="1"/>
  <c r="J6" i="8"/>
  <c r="J10" i="8" s="1"/>
  <c r="K6" i="8"/>
  <c r="L6" i="8"/>
  <c r="L10" i="8" s="1"/>
  <c r="M6" i="8"/>
  <c r="M10" i="8" s="1"/>
  <c r="N6" i="8"/>
  <c r="N10" i="8" s="1"/>
  <c r="C10" i="8"/>
  <c r="G10" i="8"/>
  <c r="K10" i="8"/>
  <c r="B12" i="8"/>
  <c r="D28" i="8"/>
  <c r="C4" i="8" s="1"/>
  <c r="D32" i="8"/>
  <c r="D4" i="8" s="1"/>
  <c r="D35" i="8"/>
  <c r="E4" i="8" s="1"/>
  <c r="E8" i="8" s="1"/>
  <c r="D38" i="8"/>
  <c r="F4" i="8" s="1"/>
  <c r="F8" i="8" s="1"/>
  <c r="D42" i="8"/>
  <c r="G4" i="8" s="1"/>
  <c r="D44" i="8"/>
  <c r="H4" i="8" s="1"/>
  <c r="D48" i="8"/>
  <c r="I4" i="8" s="1"/>
  <c r="I8" i="8" s="1"/>
  <c r="D49" i="8"/>
  <c r="J4" i="8" s="1"/>
  <c r="J8" i="8" s="1"/>
  <c r="D54" i="8"/>
  <c r="K4" i="8" s="1"/>
  <c r="D56" i="8"/>
  <c r="L4" i="8" s="1"/>
  <c r="D61" i="8"/>
  <c r="M4" i="8" s="1"/>
  <c r="M8" i="8" s="1"/>
  <c r="D65" i="8"/>
  <c r="N4" i="8" s="1"/>
  <c r="N8" i="8" s="1"/>
  <c r="L8" i="8" l="1"/>
  <c r="H8" i="8"/>
  <c r="H9" i="8" s="1"/>
  <c r="H11" i="8" s="1"/>
  <c r="H12" i="8" s="1"/>
  <c r="D8" i="8"/>
  <c r="D9" i="8" s="1"/>
  <c r="D11" i="8" s="1"/>
  <c r="D12" i="8" s="1"/>
  <c r="K8" i="8"/>
  <c r="G8" i="8"/>
  <c r="C8" i="8"/>
  <c r="L9" i="8"/>
  <c r="G9" i="8"/>
  <c r="G11" i="8" s="1"/>
  <c r="G12" i="8" s="1"/>
  <c r="C9" i="8"/>
  <c r="N9" i="8"/>
  <c r="N11" i="8" s="1"/>
  <c r="N12" i="8" s="1"/>
  <c r="J9" i="8"/>
  <c r="J11" i="8" s="1"/>
  <c r="J12" i="8" s="1"/>
  <c r="F9" i="8"/>
  <c r="F11" i="8" s="1"/>
  <c r="F12" i="8" s="1"/>
  <c r="M9" i="8"/>
  <c r="M11" i="8"/>
  <c r="M12" i="8" s="1"/>
  <c r="I9" i="8"/>
  <c r="I11" i="8"/>
  <c r="I12" i="8" s="1"/>
  <c r="E9" i="8"/>
  <c r="E11" i="8" s="1"/>
  <c r="D69" i="8"/>
  <c r="K9" i="8" l="1"/>
  <c r="K11" i="8" s="1"/>
  <c r="C11" i="8"/>
  <c r="B17" i="8" s="1"/>
  <c r="L11" i="8"/>
  <c r="L12" i="8" s="1"/>
  <c r="E12" i="8"/>
  <c r="K12" i="8" l="1"/>
  <c r="B15" i="8"/>
  <c r="B16" i="8" s="1"/>
  <c r="C12" i="8"/>
  <c r="C13" i="8" s="1"/>
  <c r="D13" i="8" s="1"/>
  <c r="E13" i="8" s="1"/>
  <c r="F13" i="8" s="1"/>
  <c r="G13" i="8" s="1"/>
  <c r="H13" i="8" s="1"/>
  <c r="I13" i="8" s="1"/>
  <c r="J13" i="8" s="1"/>
  <c r="K13" i="8" s="1"/>
  <c r="L13" i="8" s="1"/>
  <c r="M13" i="8" s="1"/>
  <c r="N13" i="8" s="1"/>
</calcChain>
</file>

<file path=xl/sharedStrings.xml><?xml version="1.0" encoding="utf-8"?>
<sst xmlns="http://schemas.openxmlformats.org/spreadsheetml/2006/main" count="276" uniqueCount="69">
  <si>
    <t>Datos de Paramo CR S.A</t>
  </si>
  <si>
    <t>Referencia</t>
  </si>
  <si>
    <t>Tipo</t>
  </si>
  <si>
    <t>Operacion</t>
  </si>
  <si>
    <t xml:space="preserve">Provincia </t>
  </si>
  <si>
    <t>Precio Venta</t>
  </si>
  <si>
    <t>Fecha Venta</t>
  </si>
  <si>
    <t>Venderor</t>
  </si>
  <si>
    <t>Avaluo</t>
  </si>
  <si>
    <t>Diseño Ingenieria</t>
  </si>
  <si>
    <t>Diseño Arquitectura</t>
  </si>
  <si>
    <t>Construccion Casa</t>
  </si>
  <si>
    <t>Planos menores</t>
  </si>
  <si>
    <t>Construccion Comercial</t>
  </si>
  <si>
    <t>Construccion</t>
  </si>
  <si>
    <t>Diseño</t>
  </si>
  <si>
    <t>Informe</t>
  </si>
  <si>
    <t>San Jose</t>
  </si>
  <si>
    <t>Heredia</t>
  </si>
  <si>
    <t>Alajuela</t>
  </si>
  <si>
    <t>Cartago</t>
  </si>
  <si>
    <t>Licitacion</t>
  </si>
  <si>
    <t>LIcitacion</t>
  </si>
  <si>
    <t>Reymar Garcia</t>
  </si>
  <si>
    <t>Sergio Martinez</t>
  </si>
  <si>
    <t>Silvia Gallegos</t>
  </si>
  <si>
    <t xml:space="preserve">Guillermo Solis </t>
  </si>
  <si>
    <t>Row Labels</t>
  </si>
  <si>
    <t>Grand Total</t>
  </si>
  <si>
    <t>(All)</t>
  </si>
  <si>
    <t>Column Labels</t>
  </si>
  <si>
    <t>Sum of Precio Venta</t>
  </si>
  <si>
    <t>Periodo</t>
  </si>
  <si>
    <t>Inversion</t>
  </si>
  <si>
    <t>Ingresos</t>
  </si>
  <si>
    <t>Depreciacion</t>
  </si>
  <si>
    <t>Valor de Rescate</t>
  </si>
  <si>
    <t>Flujo sin impuestos</t>
  </si>
  <si>
    <t>Impuesto renta (20%)</t>
  </si>
  <si>
    <t>Flujo con impuestos</t>
  </si>
  <si>
    <t>Flujo actualizado</t>
  </si>
  <si>
    <t>TIR</t>
  </si>
  <si>
    <t>Costos mensuales</t>
  </si>
  <si>
    <t>PRI</t>
  </si>
  <si>
    <t>TREMA</t>
  </si>
  <si>
    <t>VAN (20% del flujo)</t>
  </si>
  <si>
    <t>VAN(20% del proyecto)</t>
  </si>
  <si>
    <t>MES</t>
  </si>
  <si>
    <t>INGRESO</t>
  </si>
  <si>
    <t xml:space="preserve">VAN </t>
  </si>
  <si>
    <t>Tasa de interés mínima aceptable o TREMA</t>
  </si>
  <si>
    <t>Periodo de recuperacion de la inversión</t>
  </si>
  <si>
    <t>Valor actual Neto o  Valor Presente Neto</t>
  </si>
  <si>
    <t>Tipo interno de rendimiento</t>
  </si>
  <si>
    <t>Estudiante: Guillermo Alejandro Solís Moreira</t>
  </si>
  <si>
    <t>Master MBA en Dirección de Empresas y Gerencia de Proyectos de Ingeniería y Construcción</t>
  </si>
  <si>
    <t> 12 de febrero de 2021</t>
  </si>
  <si>
    <t>CASO PRACTICO 4 MODULO 2 TEMA 4.</t>
  </si>
  <si>
    <t>Tema Marketing y Dirección Comercial;</t>
  </si>
  <si>
    <t>Punto 1: Información general del proyecto.</t>
  </si>
  <si>
    <t>Empresa Paramo CR S.A.</t>
  </si>
  <si>
    <t>Área / Sector productivo.</t>
  </si>
  <si>
    <t>Construcción, ingeniería y arquitectura.</t>
  </si>
  <si>
    <t>Ubicación geográfica (país, estado, ciudad):</t>
  </si>
  <si>
    <t>Costa Rica, San José, Curridabat.</t>
  </si>
  <si>
    <t>Función Principal</t>
  </si>
  <si>
    <t>Diseño de obras de ingeniería, arquitectura y construcción. Y con énfasis en el transporte de mercancías Internacionales.</t>
  </si>
  <si>
    <t>Empresa Privada o Publica</t>
  </si>
  <si>
    <t xml:space="preserve">Privada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</si>
</sst>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140A]* #,##0.00_-;\-[$₡-140A]* #,##0.00_-;_-[$₡-140A]* &quot;-&quot;??_-;_-@_-"/>
    <numFmt numFmtId="165" formatCode="[$-F800]dddd\,\ mmmm\ dd\,\ yyyy"/>
    <numFmt numFmtId="169" formatCode="[$₡-140A]#,##0.00"/>
  </numFmts>
  <fonts count="16" x14ac:knownFonts="1">
    <font>
      <sz val="12"/>
      <color theme="1"/>
      <name val="Calibri"/>
      <family val="2"/>
      <scheme val="minor"/>
    </font>
    <font>
      <sz val="12"/>
      <color theme="0"/>
      <name val="Calibri"/>
      <family val="2"/>
      <scheme val="minor"/>
    </font>
    <font>
      <sz val="10"/>
      <name val="Arial"/>
      <family val="2"/>
    </font>
    <font>
      <sz val="12"/>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
      <i/>
      <sz val="11"/>
      <color rgb="FFFF0000"/>
      <name val="Calibri"/>
      <family val="2"/>
      <scheme val="minor"/>
    </font>
    <font>
      <i/>
      <sz val="11"/>
      <name val="Calibri"/>
      <family val="2"/>
      <scheme val="minor"/>
    </font>
    <font>
      <sz val="11"/>
      <color theme="1"/>
      <name val="Calibri"/>
      <family val="2"/>
      <scheme val="minor"/>
    </font>
    <font>
      <b/>
      <sz val="11"/>
      <color theme="1"/>
      <name val="Calibri"/>
      <family val="2"/>
      <scheme val="minor"/>
    </font>
    <font>
      <b/>
      <sz val="12"/>
      <color theme="1"/>
      <name val="Calibri Light"/>
      <family val="2"/>
    </font>
    <font>
      <sz val="12"/>
      <color theme="1"/>
      <name val="Calibri Light"/>
      <family val="2"/>
    </font>
    <font>
      <b/>
      <sz val="12"/>
      <color rgb="FFFFFFFF"/>
      <name val="Calibri Light"/>
      <family val="2"/>
    </font>
    <font>
      <sz val="12"/>
      <color rgb="FF000000"/>
      <name val="Calibri Light"/>
      <family val="2"/>
    </font>
    <font>
      <sz val="12"/>
      <color rgb="FF212121"/>
      <name val="Calibri Light"/>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4472C4"/>
        <bgColor indexed="64"/>
      </patternFill>
    </fill>
    <fill>
      <patternFill patternType="solid">
        <fgColor rgb="FFB4C6E7"/>
        <bgColor indexed="64"/>
      </patternFill>
    </fill>
    <fill>
      <patternFill patternType="solid">
        <fgColor rgb="FFD9E2F3"/>
        <bgColor indexed="64"/>
      </patternFill>
    </fill>
  </fills>
  <borders count="20">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theme="1"/>
      </left>
      <right/>
      <top style="thin">
        <color theme="1"/>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6">
    <xf numFmtId="0" fontId="0" fillId="0" borderId="0"/>
    <xf numFmtId="0" fontId="2" fillId="0" borderId="0"/>
    <xf numFmtId="9" fontId="2" fillId="0" borderId="0" applyFont="0" applyFill="0" applyBorder="0" applyAlignment="0" applyProtection="0"/>
    <xf numFmtId="9" fontId="3" fillId="0" borderId="0" applyFont="0" applyFill="0" applyBorder="0" applyAlignment="0" applyProtection="0"/>
    <xf numFmtId="0" fontId="9" fillId="0" borderId="0"/>
    <xf numFmtId="9" fontId="9" fillId="0" borderId="0" applyFont="0" applyFill="0" applyBorder="0" applyAlignment="0" applyProtection="0"/>
  </cellStyleXfs>
  <cellXfs count="68">
    <xf numFmtId="0" fontId="0" fillId="0" borderId="0" xfId="0"/>
    <xf numFmtId="0" fontId="0" fillId="0" borderId="0" xfId="0" applyFont="1" applyFill="1"/>
    <xf numFmtId="164" fontId="0" fillId="0" borderId="0" xfId="0" applyNumberFormat="1" applyFont="1" applyFill="1"/>
    <xf numFmtId="165" fontId="0" fillId="0" borderId="0" xfId="0" applyNumberFormat="1" applyFont="1" applyFill="1"/>
    <xf numFmtId="0" fontId="1" fillId="2" borderId="1" xfId="0" applyFont="1" applyFill="1" applyBorder="1"/>
    <xf numFmtId="0" fontId="1" fillId="2" borderId="2" xfId="0" applyFont="1" applyFill="1" applyBorder="1"/>
    <xf numFmtId="164" fontId="1" fillId="2" borderId="2" xfId="0" applyNumberFormat="1" applyFont="1" applyFill="1" applyBorder="1"/>
    <xf numFmtId="165" fontId="1" fillId="2" borderId="2" xfId="0" applyNumberFormat="1" applyFont="1" applyFill="1" applyBorder="1"/>
    <xf numFmtId="0" fontId="1" fillId="2" borderId="3" xfId="0" applyFont="1" applyFill="1" applyBorder="1"/>
    <xf numFmtId="0" fontId="0" fillId="0" borderId="0" xfId="0" pivotButton="1"/>
    <xf numFmtId="0" fontId="0" fillId="0" borderId="0" xfId="0" applyAlignment="1">
      <alignment horizontal="left"/>
    </xf>
    <xf numFmtId="0" fontId="0" fillId="0" borderId="0" xfId="0" applyAlignment="1">
      <alignment horizontal="left" indent="1"/>
    </xf>
    <xf numFmtId="165" fontId="0" fillId="0" borderId="0" xfId="0" applyNumberFormat="1" applyAlignment="1">
      <alignment horizontal="left"/>
    </xf>
    <xf numFmtId="164" fontId="0" fillId="0" borderId="0" xfId="0" applyNumberFormat="1"/>
    <xf numFmtId="0" fontId="0" fillId="2" borderId="0" xfId="0" applyFill="1"/>
    <xf numFmtId="9" fontId="8" fillId="3" borderId="15" xfId="3" applyFont="1" applyFill="1" applyBorder="1"/>
    <xf numFmtId="169" fontId="9" fillId="0" borderId="0" xfId="4" applyNumberFormat="1"/>
    <xf numFmtId="169" fontId="9" fillId="0" borderId="7" xfId="4" applyNumberFormat="1" applyBorder="1"/>
    <xf numFmtId="169" fontId="4" fillId="2" borderId="2" xfId="4" applyNumberFormat="1" applyFont="1" applyFill="1" applyBorder="1"/>
    <xf numFmtId="169" fontId="6" fillId="0" borderId="0" xfId="4" applyNumberFormat="1" applyFont="1"/>
    <xf numFmtId="169" fontId="5" fillId="3" borderId="1" xfId="4" applyNumberFormat="1" applyFont="1" applyFill="1" applyBorder="1"/>
    <xf numFmtId="169" fontId="8" fillId="3" borderId="14" xfId="4" applyNumberFormat="1" applyFont="1" applyFill="1" applyBorder="1"/>
    <xf numFmtId="169" fontId="5" fillId="3" borderId="11" xfId="4" applyNumberFormat="1" applyFont="1" applyFill="1" applyBorder="1"/>
    <xf numFmtId="169" fontId="8" fillId="0" borderId="0" xfId="4" applyNumberFormat="1" applyFont="1"/>
    <xf numFmtId="169" fontId="6" fillId="0" borderId="13" xfId="4" applyNumberFormat="1" applyFont="1" applyBorder="1"/>
    <xf numFmtId="169" fontId="5" fillId="0" borderId="9" xfId="4" applyNumberFormat="1" applyFont="1" applyBorder="1"/>
    <xf numFmtId="169" fontId="7" fillId="0" borderId="0" xfId="4" applyNumberFormat="1" applyFont="1"/>
    <xf numFmtId="169" fontId="6" fillId="0" borderId="3" xfId="4" applyNumberFormat="1" applyFont="1" applyBorder="1"/>
    <xf numFmtId="169" fontId="6" fillId="0" borderId="2" xfId="4" applyNumberFormat="1" applyFont="1" applyBorder="1"/>
    <xf numFmtId="169" fontId="5" fillId="0" borderId="1" xfId="4" applyNumberFormat="1" applyFont="1" applyBorder="1"/>
    <xf numFmtId="169" fontId="6" fillId="0" borderId="12" xfId="4" applyNumberFormat="1" applyFont="1" applyBorder="1"/>
    <xf numFmtId="169" fontId="5" fillId="0" borderId="11" xfId="4" applyNumberFormat="1" applyFont="1" applyBorder="1"/>
    <xf numFmtId="169" fontId="6" fillId="0" borderId="10" xfId="4" applyNumberFormat="1" applyFont="1" applyBorder="1"/>
    <xf numFmtId="169" fontId="6" fillId="0" borderId="5" xfId="4" applyNumberFormat="1" applyFont="1" applyBorder="1"/>
    <xf numFmtId="0" fontId="9" fillId="0" borderId="0" xfId="4"/>
    <xf numFmtId="0" fontId="6" fillId="0" borderId="10" xfId="4" applyFont="1" applyBorder="1"/>
    <xf numFmtId="0" fontId="6" fillId="0" borderId="5" xfId="4" applyFont="1" applyBorder="1"/>
    <xf numFmtId="0" fontId="5" fillId="0" borderId="9" xfId="4" applyFont="1" applyBorder="1"/>
    <xf numFmtId="0" fontId="6" fillId="0" borderId="0" xfId="4" applyFont="1"/>
    <xf numFmtId="0" fontId="5" fillId="0" borderId="4" xfId="4" applyFont="1" applyBorder="1"/>
    <xf numFmtId="9" fontId="6" fillId="0" borderId="8" xfId="3" applyFont="1" applyBorder="1"/>
    <xf numFmtId="169" fontId="5" fillId="0" borderId="4" xfId="4" applyNumberFormat="1" applyFont="1" applyBorder="1"/>
    <xf numFmtId="169" fontId="6" fillId="0" borderId="6" xfId="4" applyNumberFormat="1" applyFont="1" applyBorder="1"/>
    <xf numFmtId="169" fontId="6" fillId="0" borderId="8" xfId="4" applyNumberFormat="1" applyFont="1" applyBorder="1"/>
    <xf numFmtId="169" fontId="9" fillId="0" borderId="9" xfId="4" applyNumberFormat="1" applyBorder="1"/>
    <xf numFmtId="0" fontId="9" fillId="0" borderId="10" xfId="4" applyNumberFormat="1" applyBorder="1"/>
    <xf numFmtId="169" fontId="9" fillId="0" borderId="11" xfId="4" applyNumberFormat="1" applyBorder="1"/>
    <xf numFmtId="0" fontId="9" fillId="0" borderId="12" xfId="4" applyNumberFormat="1" applyBorder="1"/>
    <xf numFmtId="169" fontId="9" fillId="0" borderId="12" xfId="4" applyNumberFormat="1" applyBorder="1"/>
    <xf numFmtId="169" fontId="9" fillId="0" borderId="3" xfId="4" applyNumberFormat="1" applyBorder="1"/>
    <xf numFmtId="165" fontId="9" fillId="0" borderId="7" xfId="4" applyNumberFormat="1" applyBorder="1"/>
    <xf numFmtId="169" fontId="6" fillId="0" borderId="0" xfId="4" applyNumberFormat="1" applyFont="1" applyBorder="1"/>
    <xf numFmtId="169" fontId="6" fillId="0" borderId="9" xfId="4" applyNumberFormat="1" applyFont="1" applyBorder="1"/>
    <xf numFmtId="169" fontId="6" fillId="0" borderId="11" xfId="4" applyNumberFormat="1" applyFont="1" applyBorder="1"/>
    <xf numFmtId="169" fontId="6" fillId="0" borderId="1" xfId="4" applyNumberFormat="1" applyFont="1" applyBorder="1"/>
    <xf numFmtId="169" fontId="10" fillId="0" borderId="11" xfId="4" applyNumberFormat="1" applyFont="1" applyBorder="1"/>
    <xf numFmtId="169" fontId="10" fillId="0" borderId="1" xfId="4" applyNumberFormat="1" applyFont="1" applyBorder="1"/>
    <xf numFmtId="169" fontId="10" fillId="0" borderId="9" xfId="4" applyNumberFormat="1" applyFont="1" applyBorder="1"/>
    <xf numFmtId="0" fontId="11" fillId="0" borderId="0" xfId="0" applyFont="1" applyAlignment="1">
      <alignment vertical="center"/>
    </xf>
    <xf numFmtId="0" fontId="11" fillId="0" borderId="0" xfId="0" applyFont="1" applyAlignment="1">
      <alignment horizontal="justify" vertical="center"/>
    </xf>
    <xf numFmtId="0" fontId="12" fillId="0" borderId="0" xfId="0" applyFont="1" applyAlignment="1">
      <alignment vertical="center"/>
    </xf>
    <xf numFmtId="0" fontId="12" fillId="0" borderId="0" xfId="0" applyFont="1" applyAlignment="1">
      <alignment horizontal="justify" vertical="center"/>
    </xf>
    <xf numFmtId="0" fontId="13" fillId="4" borderId="16" xfId="0" applyFont="1" applyFill="1" applyBorder="1" applyAlignment="1">
      <alignment horizontal="justify" vertical="center" wrapText="1"/>
    </xf>
    <xf numFmtId="0" fontId="13" fillId="4" borderId="17" xfId="0" applyFont="1" applyFill="1" applyBorder="1" applyAlignment="1">
      <alignment horizontal="justify" vertical="center" wrapText="1"/>
    </xf>
    <xf numFmtId="0" fontId="13" fillId="4" borderId="18" xfId="0" applyFont="1" applyFill="1" applyBorder="1" applyAlignment="1">
      <alignment horizontal="justify" vertical="center" wrapText="1"/>
    </xf>
    <xf numFmtId="0" fontId="14" fillId="5" borderId="19" xfId="0" applyFont="1" applyFill="1" applyBorder="1" applyAlignment="1">
      <alignment horizontal="justify" vertical="center" wrapText="1"/>
    </xf>
    <xf numFmtId="0" fontId="14" fillId="6" borderId="19" xfId="0" applyFont="1" applyFill="1" applyBorder="1" applyAlignment="1">
      <alignment horizontal="justify" vertical="center" wrapText="1"/>
    </xf>
    <xf numFmtId="0" fontId="15" fillId="5" borderId="19" xfId="0" applyFont="1" applyFill="1" applyBorder="1" applyAlignment="1">
      <alignment horizontal="justify" vertical="center" wrapText="1"/>
    </xf>
  </cellXfs>
  <cellStyles count="6">
    <cellStyle name="Normal" xfId="0" builtinId="0"/>
    <cellStyle name="Normal 2" xfId="4" xr:uid="{07B37E19-362B-4C47-8C6D-7CEE972ED690}"/>
    <cellStyle name="Normal 3" xfId="1" xr:uid="{9B5E6006-2BA6-C64F-B15F-05C095DA1674}"/>
    <cellStyle name="Percent" xfId="3" builtinId="5"/>
    <cellStyle name="Percent 2" xfId="5" xr:uid="{45CE6AC8-C051-F244-860D-F8E8821FE659}"/>
    <cellStyle name="Percent 3" xfId="2" xr:uid="{FCB7F8A9-BB7D-334D-9459-A3308A20C4F5}"/>
  </cellStyles>
  <dxfs count="41">
    <dxf>
      <numFmt numFmtId="165" formatCode="[$-F800]dddd\,\ mmmm\ dd\,\ yyyy"/>
      <border diagonalUp="0" diagonalDown="0" outline="0">
        <left style="thin">
          <color theme="1"/>
        </left>
        <right/>
        <top style="thin">
          <color theme="1"/>
        </top>
        <bottom/>
      </border>
    </dxf>
    <dxf>
      <numFmt numFmtId="169" formatCode="[$₡-140A]#,##0.00"/>
      <border diagonalUp="0" diagonalDown="0" outline="0">
        <left style="thin">
          <color theme="1"/>
        </left>
        <right style="thin">
          <color theme="1"/>
        </right>
        <top style="thin">
          <color theme="1"/>
        </top>
        <bottom/>
      </border>
    </dxf>
    <dxf>
      <numFmt numFmtId="169" formatCode="[$₡-140A]#,##0.00"/>
    </dxf>
    <dxf>
      <numFmt numFmtId="169" formatCode="[$₡-140A]#,##0.00"/>
      <border diagonalUp="0" diagonalDown="0">
        <left/>
        <right style="medium">
          <color indexed="64"/>
        </right>
        <top/>
        <bottom/>
        <vertical/>
        <horizontal/>
      </border>
    </dxf>
    <dxf>
      <numFmt numFmtId="169" formatCode="[$₡-140A]#,##0.00"/>
      <border diagonalUp="0" diagonalDown="0">
        <left style="medium">
          <color indexed="64"/>
        </left>
        <right/>
        <top/>
        <bottom/>
        <vertical/>
        <horizontal/>
      </border>
    </dxf>
    <dxf>
      <border outline="0">
        <bottom style="medium">
          <color indexed="64"/>
        </bottom>
      </border>
    </dxf>
    <dxf>
      <border outline="0">
        <top style="thin">
          <color theme="1"/>
        </top>
      </border>
    </dxf>
    <dxf>
      <border outline="0">
        <bottom style="medium">
          <color indexed="64"/>
        </bottom>
      </border>
    </dxf>
    <dxf>
      <border outline="0">
        <top style="medium">
          <color indexed="64"/>
        </top>
        <bottom style="thin">
          <color theme="1"/>
        </bottom>
      </border>
    </dxf>
    <dxf>
      <numFmt numFmtId="169" formatCode="[$₡-140A]#,##0.00"/>
    </dxf>
    <dxf>
      <numFmt numFmtId="169" formatCode="[$₡-140A]#,##0.00"/>
    </dxf>
    <dxf>
      <numFmt numFmtId="164" formatCode="_-[$₡-140A]* #,##0.00_-;\-[$₡-140A]* #,##0.00_-;_-[$₡-140A]* &quot;-&quot;??_-;_-@_-"/>
    </dxf>
    <dxf>
      <numFmt numFmtId="164" formatCode="_-[$₡-140A]* #,##0.00_-;\-[$₡-140A]* #,##0.00_-;_-[$₡-140A]* &quot;-&quot;??_-;_-@_-"/>
    </dxf>
    <dxf>
      <numFmt numFmtId="164" formatCode="_-[$₡-140A]* #,##0.00_-;\-[$₡-140A]* #,##0.00_-;_-[$₡-140A]* &quot;-&quot;??_-;_-@_-"/>
    </dxf>
    <dxf>
      <numFmt numFmtId="164" formatCode="_-[$₡-140A]* #,##0.00_-;\-[$₡-140A]* #,##0.00_-;_-[$₡-140A]* &quot;-&quot;??_-;_-@_-"/>
    </dxf>
    <dxf>
      <numFmt numFmtId="164" formatCode="_-[$₡-140A]* #,##0.00_-;\-[$₡-140A]* #,##0.00_-;_-[$₡-140A]* &quot;-&quot;??_-;_-@_-"/>
    </dxf>
    <dxf>
      <numFmt numFmtId="164" formatCode="_-[$₡-140A]* #,##0.00_-;\-[$₡-140A]* #,##0.00_-;_-[$₡-140A]* &quot;-&quot;??_-;_-@_-"/>
    </dxf>
    <dxf>
      <numFmt numFmtId="164" formatCode="_-[$₡-140A]* #,##0.00_-;\-[$₡-140A]* #,##0.00_-;_-[$₡-140A]* &quot;-&quot;??_-;_-@_-"/>
    </dxf>
    <dxf>
      <numFmt numFmtId="164" formatCode="_-[$₡-140A]* #,##0.00_-;\-[$₡-140A]* #,##0.00_-;_-[$₡-140A]* &quot;-&quot;??_-;_-@_-"/>
    </dxf>
    <dxf>
      <numFmt numFmtId="164" formatCode="_-[$₡-140A]* #,##0.00_-;\-[$₡-140A]* #,##0.00_-;_-[$₡-140A]* &quot;-&quot;??_-;_-@_-"/>
    </dxf>
    <dxf>
      <numFmt numFmtId="164" formatCode="_-[$₡-140A]* #,##0.00_-;\-[$₡-140A]* #,##0.00_-;_-[$₡-140A]* &quot;-&quot;??_-;_-@_-"/>
    </dxf>
    <dxf>
      <numFmt numFmtId="164" formatCode="_-[$₡-140A]* #,##0.00_-;\-[$₡-140A]* #,##0.00_-;_-[$₡-140A]* &quot;-&quot;??_-;_-@_-"/>
    </dxf>
    <dxf>
      <numFmt numFmtId="164" formatCode="_-[$₡-140A]* #,##0.00_-;\-[$₡-140A]* #,##0.00_-;_-[$₡-140A]* &quot;-&quot;??_-;_-@_-"/>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5" formatCode="[$-F800]dddd\,\ mmmm\ dd\,\ yyyy"/>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4" formatCode="_-[$₡-140A]* #,##0.00_-;\-[$₡-140A]* #,##0.00_-;_-[$₡-140A]* &quot;-&quot;??_-;_-@_-"/>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border outline="0">
        <top style="medium">
          <color indexed="64"/>
        </top>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2"/>
        <color theme="0"/>
        <name val="Calibri"/>
        <family val="2"/>
        <scheme val="minor"/>
      </font>
      <fill>
        <patternFill patternType="solid">
          <fgColor indexed="64"/>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microsoft.com/office/2011/relationships/timelineCache" Target="timelineCaches/timelineCach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4.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[CPM2T4.xlsx]4.1 TABLA DINAMICA!PivotTable1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TIPO DE PROYECTO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'4.1 TABLA DINAMICA'!$B$1</c:f>
              <c:strCache>
                <c:ptCount val="1"/>
                <c:pt idx="0">
                  <c:v>Total</c:v>
                </c:pt>
              </c:strCache>
            </c:strRef>
          </c:tx>
          <c:spPr>
            <a:solidFill>
              <a:schemeClr val="accent1"/>
            </a:solidFill>
            <a:ln>
              <a:noFill/>
            </a:ln>
            <a:effectLst/>
          </c:spPr>
          <c:invertIfNegative val="0"/>
          <c:cat>
            <c:strRef>
              <c:f>'4.1 TABLA DINAMICA'!$A$2:$A$9</c:f>
              <c:strCache>
                <c:ptCount val="7"/>
                <c:pt idx="0">
                  <c:v>Avaluo</c:v>
                </c:pt>
                <c:pt idx="1">
                  <c:v>Construccion Casa</c:v>
                </c:pt>
                <c:pt idx="2">
                  <c:v>Construccion Comercial</c:v>
                </c:pt>
                <c:pt idx="3">
                  <c:v>Diseño Arquitectura</c:v>
                </c:pt>
                <c:pt idx="4">
                  <c:v>Diseño Ingenieria</c:v>
                </c:pt>
                <c:pt idx="5">
                  <c:v>Licitacion</c:v>
                </c:pt>
                <c:pt idx="6">
                  <c:v>Planos menores</c:v>
                </c:pt>
              </c:strCache>
            </c:strRef>
          </c:cat>
          <c:val>
            <c:numRef>
              <c:f>'4.1 TABLA DINAMICA'!$B$2:$B$9</c:f>
              <c:numCache>
                <c:formatCode>_-[$₡-140A]* #,##0.00_-;\-[$₡-140A]* #,##0.00_-;_-[$₡-140A]* "-"??_-;_-@_-</c:formatCode>
                <c:ptCount val="7"/>
                <c:pt idx="0">
                  <c:v>4440000</c:v>
                </c:pt>
                <c:pt idx="1">
                  <c:v>383220000</c:v>
                </c:pt>
                <c:pt idx="2">
                  <c:v>212150000</c:v>
                </c:pt>
                <c:pt idx="3">
                  <c:v>13500000</c:v>
                </c:pt>
                <c:pt idx="4">
                  <c:v>8760000</c:v>
                </c:pt>
                <c:pt idx="5">
                  <c:v>243500000</c:v>
                </c:pt>
                <c:pt idx="6">
                  <c:v>4545000</c:v>
                </c:pt>
              </c:numCache>
            </c:numRef>
          </c:val>
          <c:extLst>
            <c:ext xmlns:c16="http://schemas.microsoft.com/office/drawing/2014/chart" uri="{C3380CC4-5D6E-409C-BE32-E72D297353CC}">
              <c16:uniqueId val="{00000000-AFA8-2F48-814F-2DF944878824}"/>
            </c:ext>
          </c:extLst>
        </c:ser>
        <c:dLbls>
          <c:showLegendKey val="0"/>
          <c:showVal val="0"/>
          <c:showCatName val="0"/>
          <c:showSerName val="0"/>
          <c:showPercent val="0"/>
          <c:showBubbleSize val="0"/>
        </c:dLbls>
        <c:gapWidth val="182"/>
        <c:axId val="1011098175"/>
        <c:axId val="1041510255"/>
      </c:barChart>
      <c:catAx>
        <c:axId val="10110981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510255"/>
        <c:crosses val="autoZero"/>
        <c:auto val="1"/>
        <c:lblAlgn val="ctr"/>
        <c:lblOffset val="100"/>
        <c:noMultiLvlLbl val="0"/>
      </c:catAx>
      <c:valAx>
        <c:axId val="1041510255"/>
        <c:scaling>
          <c:orientation val="minMax"/>
        </c:scaling>
        <c:delete val="0"/>
        <c:axPos val="b"/>
        <c:majorGridlines>
          <c:spPr>
            <a:ln w="9525" cap="flat" cmpd="sng" algn="ctr">
              <a:solidFill>
                <a:schemeClr val="tx1">
                  <a:lumMod val="15000"/>
                  <a:lumOff val="85000"/>
                </a:schemeClr>
              </a:solidFill>
              <a:round/>
            </a:ln>
            <a:effectLst/>
          </c:spPr>
        </c:majorGridlines>
        <c:numFmt formatCode="_-[$₡-140A]* #,##0.00_-;\-[$₡-140A]* #,##0.00_-;_-[$₡-140A]*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10981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[CPM2T4.xlsx]4.1 TABLA DINAMICA!PivotTable4</c:name>
    <c:fmtId val="3"/>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s>
    <c:plotArea>
      <c:layout/>
      <c:pieChart>
        <c:varyColors val="1"/>
        <c:ser>
          <c:idx val="0"/>
          <c:order val="0"/>
          <c:tx>
            <c:strRef>
              <c:f>'4.1 TABLA DINAMICA'!$B$21</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8A3-A543-8118-49790531CE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8A3-A543-8118-49790531CE0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8A3-A543-8118-49790531CE0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8A3-A543-8118-49790531CE01}"/>
              </c:ext>
            </c:extLst>
          </c:dPt>
          <c:cat>
            <c:strRef>
              <c:f>'4.1 TABLA DINAMICA'!$A$22:$A$26</c:f>
              <c:strCache>
                <c:ptCount val="4"/>
                <c:pt idx="0">
                  <c:v>Alajuela</c:v>
                </c:pt>
                <c:pt idx="1">
                  <c:v>Cartago</c:v>
                </c:pt>
                <c:pt idx="2">
                  <c:v>Heredia</c:v>
                </c:pt>
                <c:pt idx="3">
                  <c:v>San Jose</c:v>
                </c:pt>
              </c:strCache>
            </c:strRef>
          </c:cat>
          <c:val>
            <c:numRef>
              <c:f>'4.1 TABLA DINAMICA'!$B$22:$B$26</c:f>
              <c:numCache>
                <c:formatCode>_-[$₡-140A]* #,##0.00_-;\-[$₡-140A]* #,##0.00_-;_-[$₡-140A]* "-"??_-;_-@_-</c:formatCode>
                <c:ptCount val="4"/>
                <c:pt idx="0">
                  <c:v>79670000</c:v>
                </c:pt>
                <c:pt idx="1">
                  <c:v>122500000</c:v>
                </c:pt>
                <c:pt idx="2">
                  <c:v>183520000</c:v>
                </c:pt>
                <c:pt idx="3">
                  <c:v>484425000</c:v>
                </c:pt>
              </c:numCache>
            </c:numRef>
          </c:val>
          <c:extLst>
            <c:ext xmlns:c16="http://schemas.microsoft.com/office/drawing/2014/chart" uri="{C3380CC4-5D6E-409C-BE32-E72D297353CC}">
              <c16:uniqueId val="{00000008-68A3-A543-8118-49790531CE0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6607874015748032"/>
          <c:y val="4.258165645960911E-3"/>
          <c:w val="0.13318136337930134"/>
          <c:h val="0.267125136755165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[CPM2T4.xlsx]4.1 TABLA DINAMICA!PivotTable6</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'4.1 TABLA DINAMICA'!$B$73</c:f>
              <c:strCache>
                <c:ptCount val="1"/>
                <c:pt idx="0">
                  <c:v>Total</c:v>
                </c:pt>
              </c:strCache>
            </c:strRef>
          </c:tx>
          <c:spPr>
            <a:solidFill>
              <a:schemeClr val="accent1"/>
            </a:solidFill>
            <a:ln>
              <a:noFill/>
            </a:ln>
            <a:effectLst/>
          </c:spPr>
          <c:invertIfNegative val="0"/>
          <c:cat>
            <c:multiLvlStrRef>
              <c:f>'4.1 TABLA DINAMICA'!$A$74:$A$94</c:f>
              <c:multiLvlStrCache>
                <c:ptCount val="16"/>
                <c:lvl>
                  <c:pt idx="0">
                    <c:v>Alajuela</c:v>
                  </c:pt>
                  <c:pt idx="1">
                    <c:v>Cartago</c:v>
                  </c:pt>
                  <c:pt idx="2">
                    <c:v>Heredia</c:v>
                  </c:pt>
                  <c:pt idx="3">
                    <c:v>San Jose</c:v>
                  </c:pt>
                  <c:pt idx="4">
                    <c:v>Alajuela</c:v>
                  </c:pt>
                  <c:pt idx="5">
                    <c:v>Cartago</c:v>
                  </c:pt>
                  <c:pt idx="6">
                    <c:v>Heredia</c:v>
                  </c:pt>
                  <c:pt idx="7">
                    <c:v>San Jose</c:v>
                  </c:pt>
                  <c:pt idx="8">
                    <c:v>Alajuela</c:v>
                  </c:pt>
                  <c:pt idx="9">
                    <c:v>Cartago</c:v>
                  </c:pt>
                  <c:pt idx="10">
                    <c:v>Heredia</c:v>
                  </c:pt>
                  <c:pt idx="11">
                    <c:v>San Jose</c:v>
                  </c:pt>
                  <c:pt idx="12">
                    <c:v>Alajuela</c:v>
                  </c:pt>
                  <c:pt idx="13">
                    <c:v>Cartago</c:v>
                  </c:pt>
                  <c:pt idx="14">
                    <c:v>Heredia</c:v>
                  </c:pt>
                  <c:pt idx="15">
                    <c:v>San Jose</c:v>
                  </c:pt>
                </c:lvl>
                <c:lvl>
                  <c:pt idx="0">
                    <c:v>Guillermo Solis </c:v>
                  </c:pt>
                  <c:pt idx="4">
                    <c:v>Reymar Garcia</c:v>
                  </c:pt>
                  <c:pt idx="8">
                    <c:v>Sergio Martinez</c:v>
                  </c:pt>
                  <c:pt idx="12">
                    <c:v>Silvia Gallegos</c:v>
                  </c:pt>
                </c:lvl>
              </c:multiLvlStrCache>
            </c:multiLvlStrRef>
          </c:cat>
          <c:val>
            <c:numRef>
              <c:f>'4.1 TABLA DINAMICA'!$B$74:$B$94</c:f>
              <c:numCache>
                <c:formatCode>_-[$₡-140A]* #,##0.00_-;\-[$₡-140A]* #,##0.00_-;_-[$₡-140A]* "-"??_-;_-@_-</c:formatCode>
                <c:ptCount val="16"/>
                <c:pt idx="0">
                  <c:v>74560000</c:v>
                </c:pt>
                <c:pt idx="1">
                  <c:v>80530000</c:v>
                </c:pt>
                <c:pt idx="2">
                  <c:v>3700000</c:v>
                </c:pt>
                <c:pt idx="3">
                  <c:v>205995000</c:v>
                </c:pt>
                <c:pt idx="4">
                  <c:v>3200000</c:v>
                </c:pt>
                <c:pt idx="5">
                  <c:v>38000000</c:v>
                </c:pt>
                <c:pt idx="6">
                  <c:v>46000000</c:v>
                </c:pt>
                <c:pt idx="7">
                  <c:v>178900000</c:v>
                </c:pt>
                <c:pt idx="8">
                  <c:v>360000</c:v>
                </c:pt>
                <c:pt idx="9">
                  <c:v>670000</c:v>
                </c:pt>
                <c:pt idx="10">
                  <c:v>106320000</c:v>
                </c:pt>
                <c:pt idx="11">
                  <c:v>74300000</c:v>
                </c:pt>
                <c:pt idx="12">
                  <c:v>1550000</c:v>
                </c:pt>
                <c:pt idx="13">
                  <c:v>3300000</c:v>
                </c:pt>
                <c:pt idx="14">
                  <c:v>27500000</c:v>
                </c:pt>
                <c:pt idx="15">
                  <c:v>25230000</c:v>
                </c:pt>
              </c:numCache>
            </c:numRef>
          </c:val>
          <c:extLst>
            <c:ext xmlns:c16="http://schemas.microsoft.com/office/drawing/2014/chart" uri="{C3380CC4-5D6E-409C-BE32-E72D297353CC}">
              <c16:uniqueId val="{00000000-8928-BB44-B95F-FB87B076A1E8}"/>
            </c:ext>
          </c:extLst>
        </c:ser>
        <c:dLbls>
          <c:showLegendKey val="0"/>
          <c:showVal val="0"/>
          <c:showCatName val="0"/>
          <c:showSerName val="0"/>
          <c:showPercent val="0"/>
          <c:showBubbleSize val="0"/>
        </c:dLbls>
        <c:gapWidth val="219"/>
        <c:overlap val="-27"/>
        <c:axId val="1060853823"/>
        <c:axId val="1057596911"/>
      </c:barChart>
      <c:catAx>
        <c:axId val="1060853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596911"/>
        <c:crosses val="autoZero"/>
        <c:auto val="1"/>
        <c:lblAlgn val="ctr"/>
        <c:lblOffset val="100"/>
        <c:noMultiLvlLbl val="0"/>
      </c:catAx>
      <c:valAx>
        <c:axId val="1057596911"/>
        <c:scaling>
          <c:orientation val="minMax"/>
        </c:scaling>
        <c:delete val="0"/>
        <c:axPos val="l"/>
        <c:majorGridlines>
          <c:spPr>
            <a:ln w="9525" cap="flat" cmpd="sng" algn="ctr">
              <a:solidFill>
                <a:schemeClr val="tx1">
                  <a:lumMod val="15000"/>
                  <a:lumOff val="85000"/>
                </a:schemeClr>
              </a:solidFill>
              <a:round/>
            </a:ln>
            <a:effectLst/>
          </c:spPr>
        </c:majorGridlines>
        <c:numFmt formatCode="_-[$₡-140A]* #,##0.00_-;\-[$₡-140A]* #,##0.00_-;_-[$₡-140A]*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085382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[CPM2T4.xlsx]4.1 TABLA DINAMICA!PivotTable7</c:name>
    <c:fmtId val="2"/>
  </c:pivotSource>
  <c:chart>
    <c:autoTitleDeleted val="0"/>
    <c:pivotFmts>
      <c:pivotFmt>
        <c:idx val="0"/>
        <c:spPr>
          <a:solidFill>
            <a:schemeClr val="accent1"/>
          </a:solidFill>
          <a:ln>
            <a:noFill/>
          </a:ln>
          <a:effectLst/>
        </c:spPr>
        <c:marker>
          <c:spPr>
            <a:solidFill>
              <a:schemeClr val="accent1"/>
            </a:solidFill>
            <a:ln w="9525">
              <a:solidFill>
                <a:schemeClr val="accent1"/>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
        <c:spPr>
          <a:solidFill>
            <a:schemeClr val="accent1"/>
          </a:solidFill>
          <a:ln>
            <a:noFill/>
          </a:ln>
          <a:effectLst/>
        </c:spPr>
        <c:marker>
          <c:spPr>
            <a:solidFill>
              <a:schemeClr val="accent2"/>
            </a:solidFill>
            <a:ln w="9525">
              <a:solidFill>
                <a:schemeClr val="accent2"/>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spPr>
          <a:solidFill>
            <a:schemeClr val="accent1"/>
          </a:solidFill>
          <a:ln>
            <a:noFill/>
          </a:ln>
          <a:effectLst/>
        </c:spPr>
        <c:marker>
          <c:spPr>
            <a:solidFill>
              <a:schemeClr val="accent3"/>
            </a:solidFill>
            <a:ln w="9525">
              <a:solidFill>
                <a:schemeClr val="accent3"/>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spPr>
          <a:solidFill>
            <a:schemeClr val="accent1"/>
          </a:solidFill>
          <a:ln>
            <a:noFill/>
          </a:ln>
          <a:effectLst/>
        </c:spPr>
        <c:marker>
          <c:spPr>
            <a:noFill/>
            <a:ln w="9525">
              <a:solidFill>
                <a:schemeClr val="accent4"/>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4"/>
        <c:spPr>
          <a:solidFill>
            <a:schemeClr val="accent1"/>
          </a:solidFill>
          <a:ln>
            <a:noFill/>
          </a:ln>
          <a:effectLst/>
        </c:spP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5"/>
        <c:spPr>
          <a:solidFill>
            <a:schemeClr val="accent1"/>
          </a:solidFill>
          <a:ln>
            <a:noFill/>
          </a:ln>
          <a:effectLst/>
        </c:spP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6"/>
        <c:spPr>
          <a:solidFill>
            <a:schemeClr val="accent1"/>
          </a:solidFill>
          <a:ln>
            <a:noFill/>
          </a:ln>
          <a:effectLst/>
        </c:spP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7"/>
        <c:spPr>
          <a:solidFill>
            <a:schemeClr val="accent1"/>
          </a:solidFill>
          <a:ln>
            <a:noFill/>
          </a:ln>
          <a:effectLst/>
        </c:spP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'4.1 TABLA DINAMICA'!$B$97:$B$98</c:f>
              <c:strCache>
                <c:ptCount val="1"/>
                <c:pt idx="0">
                  <c:v>Alajuela</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'4.1 TABLA DINAMICA'!$A$99:$A$140</c:f>
              <c:strCache>
                <c:ptCount val="41"/>
                <c:pt idx="0">
                  <c:v>Friday, January 10, 2020</c:v>
                </c:pt>
                <c:pt idx="1">
                  <c:v>Friday, January 24, 2020</c:v>
                </c:pt>
                <c:pt idx="2">
                  <c:v>Wednesday, January 29, 2020</c:v>
                </c:pt>
                <c:pt idx="3">
                  <c:v>Friday, January 31, 2020</c:v>
                </c:pt>
                <c:pt idx="4">
                  <c:v>Wednesday, February 5, 2020</c:v>
                </c:pt>
                <c:pt idx="5">
                  <c:v>Wednesday, February 12, 2020</c:v>
                </c:pt>
                <c:pt idx="6">
                  <c:v>Saturday, March 7, 2020</c:v>
                </c:pt>
                <c:pt idx="7">
                  <c:v>Tuesday, March 10, 2020</c:v>
                </c:pt>
                <c:pt idx="8">
                  <c:v>Saturday, March 14, 2020</c:v>
                </c:pt>
                <c:pt idx="9">
                  <c:v>Monday, March 16, 2020</c:v>
                </c:pt>
                <c:pt idx="10">
                  <c:v>Tuesday, April 7, 2020</c:v>
                </c:pt>
                <c:pt idx="11">
                  <c:v>Monday, April 20, 2020</c:v>
                </c:pt>
                <c:pt idx="12">
                  <c:v>Wednesday, April 29, 2020</c:v>
                </c:pt>
                <c:pt idx="13">
                  <c:v>Thursday, April 30, 2020</c:v>
                </c:pt>
                <c:pt idx="14">
                  <c:v>Sunday, May 3, 2020</c:v>
                </c:pt>
                <c:pt idx="15">
                  <c:v>Thursday, May 28, 2020</c:v>
                </c:pt>
                <c:pt idx="16">
                  <c:v>Friday, June 5, 2020</c:v>
                </c:pt>
                <c:pt idx="17">
                  <c:v>Friday, June 12, 2020</c:v>
                </c:pt>
                <c:pt idx="18">
                  <c:v>Tuesday, June 23, 2020</c:v>
                </c:pt>
                <c:pt idx="19">
                  <c:v>Monday, June 29, 2020</c:v>
                </c:pt>
                <c:pt idx="20">
                  <c:v>Tuesday, July 14, 2020</c:v>
                </c:pt>
                <c:pt idx="21">
                  <c:v>Monday, August 3, 2020</c:v>
                </c:pt>
                <c:pt idx="22">
                  <c:v>Wednesday, August 12, 2020</c:v>
                </c:pt>
                <c:pt idx="23">
                  <c:v>Wednesday, August 19, 2020</c:v>
                </c:pt>
                <c:pt idx="24">
                  <c:v>Thursday, August 27, 2020</c:v>
                </c:pt>
                <c:pt idx="25">
                  <c:v>Friday, August 28, 2020</c:v>
                </c:pt>
                <c:pt idx="26">
                  <c:v>Wednesday, September 9, 2020</c:v>
                </c:pt>
                <c:pt idx="27">
                  <c:v>Friday, September 18, 2020</c:v>
                </c:pt>
                <c:pt idx="28">
                  <c:v>Saturday, October 3, 2020</c:v>
                </c:pt>
                <c:pt idx="29">
                  <c:v>Monday, October 12, 2020</c:v>
                </c:pt>
                <c:pt idx="30">
                  <c:v>Wednesday, October 21, 2020</c:v>
                </c:pt>
                <c:pt idx="31">
                  <c:v>Monday, October 26, 2020</c:v>
                </c:pt>
                <c:pt idx="32">
                  <c:v>Thursday, October 29, 2020</c:v>
                </c:pt>
                <c:pt idx="33">
                  <c:v>Monday, November 2, 2020</c:v>
                </c:pt>
                <c:pt idx="34">
                  <c:v>Saturday, November 7, 2020</c:v>
                </c:pt>
                <c:pt idx="35">
                  <c:v>Monday, November 16, 2020</c:v>
                </c:pt>
                <c:pt idx="36">
                  <c:v>Sunday, November 22, 2020</c:v>
                </c:pt>
                <c:pt idx="37">
                  <c:v>Thursday, December 3, 2020</c:v>
                </c:pt>
                <c:pt idx="38">
                  <c:v>Wednesday, December 9, 2020</c:v>
                </c:pt>
                <c:pt idx="39">
                  <c:v>Saturday, December 19, 2020</c:v>
                </c:pt>
                <c:pt idx="40">
                  <c:v>Monday, December 28, 2020</c:v>
                </c:pt>
              </c:strCache>
            </c:strRef>
          </c:cat>
          <c:val>
            <c:numRef>
              <c:f>'4.1 TABLA DINAMICA'!$B$99:$B$140</c:f>
              <c:numCache>
                <c:formatCode>_-[$₡-140A]* #,##0.00_-;\-[$₡-140A]* #,##0.00_-;_-[$₡-140A]* "-"??_-;_-@_-</c:formatCode>
                <c:ptCount val="41"/>
                <c:pt idx="4">
                  <c:v>360000</c:v>
                </c:pt>
                <c:pt idx="9">
                  <c:v>1100000</c:v>
                </c:pt>
                <c:pt idx="25">
                  <c:v>12560000</c:v>
                </c:pt>
                <c:pt idx="30">
                  <c:v>450000</c:v>
                </c:pt>
                <c:pt idx="33">
                  <c:v>15000000</c:v>
                </c:pt>
                <c:pt idx="34">
                  <c:v>3200000</c:v>
                </c:pt>
                <c:pt idx="38">
                  <c:v>47000000</c:v>
                </c:pt>
              </c:numCache>
            </c:numRef>
          </c:val>
          <c:extLst>
            <c:ext xmlns:c16="http://schemas.microsoft.com/office/drawing/2014/chart" uri="{C3380CC4-5D6E-409C-BE32-E72D297353CC}">
              <c16:uniqueId val="{00000000-FEEC-2E4C-8FA6-E8E52AFE1A19}"/>
            </c:ext>
          </c:extLst>
        </c:ser>
        <c:ser>
          <c:idx val="1"/>
          <c:order val="1"/>
          <c:tx>
            <c:strRef>
              <c:f>'4.1 TABLA DINAMICA'!$C$97:$C$98</c:f>
              <c:strCache>
                <c:ptCount val="1"/>
                <c:pt idx="0">
                  <c:v>Cartago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'4.1 TABLA DINAMICA'!$A$99:$A$140</c:f>
              <c:strCache>
                <c:ptCount val="41"/>
                <c:pt idx="0">
                  <c:v>Friday, January 10, 2020</c:v>
                </c:pt>
                <c:pt idx="1">
                  <c:v>Friday, January 24, 2020</c:v>
                </c:pt>
                <c:pt idx="2">
                  <c:v>Wednesday, January 29, 2020</c:v>
                </c:pt>
                <c:pt idx="3">
                  <c:v>Friday, January 31, 2020</c:v>
                </c:pt>
                <c:pt idx="4">
                  <c:v>Wednesday, February 5, 2020</c:v>
                </c:pt>
                <c:pt idx="5">
                  <c:v>Wednesday, February 12, 2020</c:v>
                </c:pt>
                <c:pt idx="6">
                  <c:v>Saturday, March 7, 2020</c:v>
                </c:pt>
                <c:pt idx="7">
                  <c:v>Tuesday, March 10, 2020</c:v>
                </c:pt>
                <c:pt idx="8">
                  <c:v>Saturday, March 14, 2020</c:v>
                </c:pt>
                <c:pt idx="9">
                  <c:v>Monday, March 16, 2020</c:v>
                </c:pt>
                <c:pt idx="10">
                  <c:v>Tuesday, April 7, 2020</c:v>
                </c:pt>
                <c:pt idx="11">
                  <c:v>Monday, April 20, 2020</c:v>
                </c:pt>
                <c:pt idx="12">
                  <c:v>Wednesday, April 29, 2020</c:v>
                </c:pt>
                <c:pt idx="13">
                  <c:v>Thursday, April 30, 2020</c:v>
                </c:pt>
                <c:pt idx="14">
                  <c:v>Sunday, May 3, 2020</c:v>
                </c:pt>
                <c:pt idx="15">
                  <c:v>Thursday, May 28, 2020</c:v>
                </c:pt>
                <c:pt idx="16">
                  <c:v>Friday, June 5, 2020</c:v>
                </c:pt>
                <c:pt idx="17">
                  <c:v>Friday, June 12, 2020</c:v>
                </c:pt>
                <c:pt idx="18">
                  <c:v>Tuesday, June 23, 2020</c:v>
                </c:pt>
                <c:pt idx="19">
                  <c:v>Monday, June 29, 2020</c:v>
                </c:pt>
                <c:pt idx="20">
                  <c:v>Tuesday, July 14, 2020</c:v>
                </c:pt>
                <c:pt idx="21">
                  <c:v>Monday, August 3, 2020</c:v>
                </c:pt>
                <c:pt idx="22">
                  <c:v>Wednesday, August 12, 2020</c:v>
                </c:pt>
                <c:pt idx="23">
                  <c:v>Wednesday, August 19, 2020</c:v>
                </c:pt>
                <c:pt idx="24">
                  <c:v>Thursday, August 27, 2020</c:v>
                </c:pt>
                <c:pt idx="25">
                  <c:v>Friday, August 28, 2020</c:v>
                </c:pt>
                <c:pt idx="26">
                  <c:v>Wednesday, September 9, 2020</c:v>
                </c:pt>
                <c:pt idx="27">
                  <c:v>Friday, September 18, 2020</c:v>
                </c:pt>
                <c:pt idx="28">
                  <c:v>Saturday, October 3, 2020</c:v>
                </c:pt>
                <c:pt idx="29">
                  <c:v>Monday, October 12, 2020</c:v>
                </c:pt>
                <c:pt idx="30">
                  <c:v>Wednesday, October 21, 2020</c:v>
                </c:pt>
                <c:pt idx="31">
                  <c:v>Monday, October 26, 2020</c:v>
                </c:pt>
                <c:pt idx="32">
                  <c:v>Thursday, October 29, 2020</c:v>
                </c:pt>
                <c:pt idx="33">
                  <c:v>Monday, November 2, 2020</c:v>
                </c:pt>
                <c:pt idx="34">
                  <c:v>Saturday, November 7, 2020</c:v>
                </c:pt>
                <c:pt idx="35">
                  <c:v>Monday, November 16, 2020</c:v>
                </c:pt>
                <c:pt idx="36">
                  <c:v>Sunday, November 22, 2020</c:v>
                </c:pt>
                <c:pt idx="37">
                  <c:v>Thursday, December 3, 2020</c:v>
                </c:pt>
                <c:pt idx="38">
                  <c:v>Wednesday, December 9, 2020</c:v>
                </c:pt>
                <c:pt idx="39">
                  <c:v>Saturday, December 19, 2020</c:v>
                </c:pt>
                <c:pt idx="40">
                  <c:v>Monday, December 28, 2020</c:v>
                </c:pt>
              </c:strCache>
            </c:strRef>
          </c:cat>
          <c:val>
            <c:numRef>
              <c:f>'4.1 TABLA DINAMICA'!$C$99:$C$140</c:f>
              <c:numCache>
                <c:formatCode>_-[$₡-140A]* #,##0.00_-;\-[$₡-140A]* #,##0.00_-;_-[$₡-140A]* "-"??_-;_-@_-</c:formatCode>
                <c:ptCount val="41"/>
                <c:pt idx="5">
                  <c:v>780000</c:v>
                </c:pt>
                <c:pt idx="12">
                  <c:v>50500000</c:v>
                </c:pt>
                <c:pt idx="18">
                  <c:v>3300000</c:v>
                </c:pt>
                <c:pt idx="23">
                  <c:v>250000</c:v>
                </c:pt>
                <c:pt idx="28">
                  <c:v>38000000</c:v>
                </c:pt>
                <c:pt idx="29">
                  <c:v>670000</c:v>
                </c:pt>
                <c:pt idx="37">
                  <c:v>29000000</c:v>
                </c:pt>
              </c:numCache>
            </c:numRef>
          </c:val>
          <c:extLst>
            <c:ext xmlns:c16="http://schemas.microsoft.com/office/drawing/2014/chart" uri="{C3380CC4-5D6E-409C-BE32-E72D297353CC}">
              <c16:uniqueId val="{00000001-FEEC-2E4C-8FA6-E8E52AFE1A19}"/>
            </c:ext>
          </c:extLst>
        </c:ser>
        <c:ser>
          <c:idx val="2"/>
          <c:order val="2"/>
          <c:tx>
            <c:strRef>
              <c:f>'4.1 TABLA DINAMICA'!$D$97:$D$98</c:f>
              <c:strCache>
                <c:ptCount val="1"/>
                <c:pt idx="0">
                  <c:v>Heredia</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'4.1 TABLA DINAMICA'!$A$99:$A$140</c:f>
              <c:strCache>
                <c:ptCount val="41"/>
                <c:pt idx="0">
                  <c:v>Friday, January 10, 2020</c:v>
                </c:pt>
                <c:pt idx="1">
                  <c:v>Friday, January 24, 2020</c:v>
                </c:pt>
                <c:pt idx="2">
                  <c:v>Wednesday, January 29, 2020</c:v>
                </c:pt>
                <c:pt idx="3">
                  <c:v>Friday, January 31, 2020</c:v>
                </c:pt>
                <c:pt idx="4">
                  <c:v>Wednesday, February 5, 2020</c:v>
                </c:pt>
                <c:pt idx="5">
                  <c:v>Wednesday, February 12, 2020</c:v>
                </c:pt>
                <c:pt idx="6">
                  <c:v>Saturday, March 7, 2020</c:v>
                </c:pt>
                <c:pt idx="7">
                  <c:v>Tuesday, March 10, 2020</c:v>
                </c:pt>
                <c:pt idx="8">
                  <c:v>Saturday, March 14, 2020</c:v>
                </c:pt>
                <c:pt idx="9">
                  <c:v>Monday, March 16, 2020</c:v>
                </c:pt>
                <c:pt idx="10">
                  <c:v>Tuesday, April 7, 2020</c:v>
                </c:pt>
                <c:pt idx="11">
                  <c:v>Monday, April 20, 2020</c:v>
                </c:pt>
                <c:pt idx="12">
                  <c:v>Wednesday, April 29, 2020</c:v>
                </c:pt>
                <c:pt idx="13">
                  <c:v>Thursday, April 30, 2020</c:v>
                </c:pt>
                <c:pt idx="14">
                  <c:v>Sunday, May 3, 2020</c:v>
                </c:pt>
                <c:pt idx="15">
                  <c:v>Thursday, May 28, 2020</c:v>
                </c:pt>
                <c:pt idx="16">
                  <c:v>Friday, June 5, 2020</c:v>
                </c:pt>
                <c:pt idx="17">
                  <c:v>Friday, June 12, 2020</c:v>
                </c:pt>
                <c:pt idx="18">
                  <c:v>Tuesday, June 23, 2020</c:v>
                </c:pt>
                <c:pt idx="19">
                  <c:v>Monday, June 29, 2020</c:v>
                </c:pt>
                <c:pt idx="20">
                  <c:v>Tuesday, July 14, 2020</c:v>
                </c:pt>
                <c:pt idx="21">
                  <c:v>Monday, August 3, 2020</c:v>
                </c:pt>
                <c:pt idx="22">
                  <c:v>Wednesday, August 12, 2020</c:v>
                </c:pt>
                <c:pt idx="23">
                  <c:v>Wednesday, August 19, 2020</c:v>
                </c:pt>
                <c:pt idx="24">
                  <c:v>Thursday, August 27, 2020</c:v>
                </c:pt>
                <c:pt idx="25">
                  <c:v>Friday, August 28, 2020</c:v>
                </c:pt>
                <c:pt idx="26">
                  <c:v>Wednesday, September 9, 2020</c:v>
                </c:pt>
                <c:pt idx="27">
                  <c:v>Friday, September 18, 2020</c:v>
                </c:pt>
                <c:pt idx="28">
                  <c:v>Saturday, October 3, 2020</c:v>
                </c:pt>
                <c:pt idx="29">
                  <c:v>Monday, October 12, 2020</c:v>
                </c:pt>
                <c:pt idx="30">
                  <c:v>Wednesday, October 21, 2020</c:v>
                </c:pt>
                <c:pt idx="31">
                  <c:v>Monday, October 26, 2020</c:v>
                </c:pt>
                <c:pt idx="32">
                  <c:v>Thursday, October 29, 2020</c:v>
                </c:pt>
                <c:pt idx="33">
                  <c:v>Monday, November 2, 2020</c:v>
                </c:pt>
                <c:pt idx="34">
                  <c:v>Saturday, November 7, 2020</c:v>
                </c:pt>
                <c:pt idx="35">
                  <c:v>Monday, November 16, 2020</c:v>
                </c:pt>
                <c:pt idx="36">
                  <c:v>Sunday, November 22, 2020</c:v>
                </c:pt>
                <c:pt idx="37">
                  <c:v>Thursday, December 3, 2020</c:v>
                </c:pt>
                <c:pt idx="38">
                  <c:v>Wednesday, December 9, 2020</c:v>
                </c:pt>
                <c:pt idx="39">
                  <c:v>Saturday, December 19, 2020</c:v>
                </c:pt>
                <c:pt idx="40">
                  <c:v>Monday, December 28, 2020</c:v>
                </c:pt>
              </c:strCache>
            </c:strRef>
          </c:cat>
          <c:val>
            <c:numRef>
              <c:f>'4.1 TABLA DINAMICA'!$D$99:$D$140</c:f>
              <c:numCache>
                <c:formatCode>_-[$₡-140A]* #,##0.00_-;\-[$₡-140A]* #,##0.00_-;_-[$₡-140A]* "-"??_-;_-@_-</c:formatCode>
                <c:ptCount val="41"/>
                <c:pt idx="1">
                  <c:v>32020000</c:v>
                </c:pt>
                <c:pt idx="3">
                  <c:v>2000000</c:v>
                </c:pt>
                <c:pt idx="8">
                  <c:v>2300000</c:v>
                </c:pt>
                <c:pt idx="10">
                  <c:v>500000</c:v>
                </c:pt>
                <c:pt idx="11">
                  <c:v>72000000</c:v>
                </c:pt>
                <c:pt idx="21">
                  <c:v>1250000</c:v>
                </c:pt>
                <c:pt idx="27">
                  <c:v>46000000</c:v>
                </c:pt>
                <c:pt idx="35">
                  <c:v>2450000</c:v>
                </c:pt>
                <c:pt idx="36">
                  <c:v>25000000</c:v>
                </c:pt>
              </c:numCache>
            </c:numRef>
          </c:val>
          <c:extLst>
            <c:ext xmlns:c16="http://schemas.microsoft.com/office/drawing/2014/chart" uri="{C3380CC4-5D6E-409C-BE32-E72D297353CC}">
              <c16:uniqueId val="{00000002-FEEC-2E4C-8FA6-E8E52AFE1A19}"/>
            </c:ext>
          </c:extLst>
        </c:ser>
        <c:ser>
          <c:idx val="3"/>
          <c:order val="3"/>
          <c:tx>
            <c:strRef>
              <c:f>'4.1 TABLA DINAMICA'!$E$97:$E$98</c:f>
              <c:strCache>
                <c:ptCount val="1"/>
                <c:pt idx="0">
                  <c:v>San Jose</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'4.1 TABLA DINAMICA'!$A$99:$A$140</c:f>
              <c:strCache>
                <c:ptCount val="41"/>
                <c:pt idx="0">
                  <c:v>Friday, January 10, 2020</c:v>
                </c:pt>
                <c:pt idx="1">
                  <c:v>Friday, January 24, 2020</c:v>
                </c:pt>
                <c:pt idx="2">
                  <c:v>Wednesday, January 29, 2020</c:v>
                </c:pt>
                <c:pt idx="3">
                  <c:v>Friday, January 31, 2020</c:v>
                </c:pt>
                <c:pt idx="4">
                  <c:v>Wednesday, February 5, 2020</c:v>
                </c:pt>
                <c:pt idx="5">
                  <c:v>Wednesday, February 12, 2020</c:v>
                </c:pt>
                <c:pt idx="6">
                  <c:v>Saturday, March 7, 2020</c:v>
                </c:pt>
                <c:pt idx="7">
                  <c:v>Tuesday, March 10, 2020</c:v>
                </c:pt>
                <c:pt idx="8">
                  <c:v>Saturday, March 14, 2020</c:v>
                </c:pt>
                <c:pt idx="9">
                  <c:v>Monday, March 16, 2020</c:v>
                </c:pt>
                <c:pt idx="10">
                  <c:v>Tuesday, April 7, 2020</c:v>
                </c:pt>
                <c:pt idx="11">
                  <c:v>Monday, April 20, 2020</c:v>
                </c:pt>
                <c:pt idx="12">
                  <c:v>Wednesday, April 29, 2020</c:v>
                </c:pt>
                <c:pt idx="13">
                  <c:v>Thursday, April 30, 2020</c:v>
                </c:pt>
                <c:pt idx="14">
                  <c:v>Sunday, May 3, 2020</c:v>
                </c:pt>
                <c:pt idx="15">
                  <c:v>Thursday, May 28, 2020</c:v>
                </c:pt>
                <c:pt idx="16">
                  <c:v>Friday, June 5, 2020</c:v>
                </c:pt>
                <c:pt idx="17">
                  <c:v>Friday, June 12, 2020</c:v>
                </c:pt>
                <c:pt idx="18">
                  <c:v>Tuesday, June 23, 2020</c:v>
                </c:pt>
                <c:pt idx="19">
                  <c:v>Monday, June 29, 2020</c:v>
                </c:pt>
                <c:pt idx="20">
                  <c:v>Tuesday, July 14, 2020</c:v>
                </c:pt>
                <c:pt idx="21">
                  <c:v>Monday, August 3, 2020</c:v>
                </c:pt>
                <c:pt idx="22">
                  <c:v>Wednesday, August 12, 2020</c:v>
                </c:pt>
                <c:pt idx="23">
                  <c:v>Wednesday, August 19, 2020</c:v>
                </c:pt>
                <c:pt idx="24">
                  <c:v>Thursday, August 27, 2020</c:v>
                </c:pt>
                <c:pt idx="25">
                  <c:v>Friday, August 28, 2020</c:v>
                </c:pt>
                <c:pt idx="26">
                  <c:v>Wednesday, September 9, 2020</c:v>
                </c:pt>
                <c:pt idx="27">
                  <c:v>Friday, September 18, 2020</c:v>
                </c:pt>
                <c:pt idx="28">
                  <c:v>Saturday, October 3, 2020</c:v>
                </c:pt>
                <c:pt idx="29">
                  <c:v>Monday, October 12, 2020</c:v>
                </c:pt>
                <c:pt idx="30">
                  <c:v>Wednesday, October 21, 2020</c:v>
                </c:pt>
                <c:pt idx="31">
                  <c:v>Monday, October 26, 2020</c:v>
                </c:pt>
                <c:pt idx="32">
                  <c:v>Thursday, October 29, 2020</c:v>
                </c:pt>
                <c:pt idx="33">
                  <c:v>Monday, November 2, 2020</c:v>
                </c:pt>
                <c:pt idx="34">
                  <c:v>Saturday, November 7, 2020</c:v>
                </c:pt>
                <c:pt idx="35">
                  <c:v>Monday, November 16, 2020</c:v>
                </c:pt>
                <c:pt idx="36">
                  <c:v>Sunday, November 22, 2020</c:v>
                </c:pt>
                <c:pt idx="37">
                  <c:v>Thursday, December 3, 2020</c:v>
                </c:pt>
                <c:pt idx="38">
                  <c:v>Wednesday, December 9, 2020</c:v>
                </c:pt>
                <c:pt idx="39">
                  <c:v>Saturday, December 19, 2020</c:v>
                </c:pt>
                <c:pt idx="40">
                  <c:v>Monday, December 28, 2020</c:v>
                </c:pt>
              </c:strCache>
            </c:strRef>
          </c:cat>
          <c:val>
            <c:numRef>
              <c:f>'4.1 TABLA DINAMICA'!$E$99:$E$140</c:f>
              <c:numCache>
                <c:formatCode>_-[$₡-140A]* #,##0.00_-;\-[$₡-140A]* #,##0.00_-;_-[$₡-140A]* "-"??_-;_-@_-</c:formatCode>
                <c:ptCount val="41"/>
                <c:pt idx="0">
                  <c:v>56700000</c:v>
                </c:pt>
                <c:pt idx="2">
                  <c:v>25000000</c:v>
                </c:pt>
                <c:pt idx="6">
                  <c:v>34000000</c:v>
                </c:pt>
                <c:pt idx="7">
                  <c:v>3400000</c:v>
                </c:pt>
                <c:pt idx="13">
                  <c:v>42700000</c:v>
                </c:pt>
                <c:pt idx="14">
                  <c:v>1200000</c:v>
                </c:pt>
                <c:pt idx="15">
                  <c:v>900000</c:v>
                </c:pt>
                <c:pt idx="16">
                  <c:v>12000000</c:v>
                </c:pt>
                <c:pt idx="17">
                  <c:v>2200000</c:v>
                </c:pt>
                <c:pt idx="19">
                  <c:v>13500000</c:v>
                </c:pt>
                <c:pt idx="20">
                  <c:v>87000000</c:v>
                </c:pt>
                <c:pt idx="22">
                  <c:v>560000</c:v>
                </c:pt>
                <c:pt idx="24">
                  <c:v>27890000</c:v>
                </c:pt>
                <c:pt idx="26">
                  <c:v>57000000</c:v>
                </c:pt>
                <c:pt idx="31">
                  <c:v>230000</c:v>
                </c:pt>
                <c:pt idx="32">
                  <c:v>3800000</c:v>
                </c:pt>
                <c:pt idx="39">
                  <c:v>345000</c:v>
                </c:pt>
                <c:pt idx="40">
                  <c:v>116000000</c:v>
                </c:pt>
              </c:numCache>
            </c:numRef>
          </c:val>
          <c:extLst>
            <c:ext xmlns:c16="http://schemas.microsoft.com/office/drawing/2014/chart" uri="{C3380CC4-5D6E-409C-BE32-E72D297353CC}">
              <c16:uniqueId val="{00000003-FEEC-2E4C-8FA6-E8E52AFE1A19}"/>
            </c:ext>
          </c:extLst>
        </c:ser>
        <c:dLbls>
          <c:dLblPos val="outEnd"/>
          <c:showLegendKey val="0"/>
          <c:showVal val="1"/>
          <c:showCatName val="0"/>
          <c:showSerName val="0"/>
          <c:showPercent val="0"/>
          <c:showBubbleSize val="0"/>
        </c:dLbls>
        <c:gapWidth val="444"/>
        <c:overlap val="-90"/>
        <c:axId val="1060955487"/>
        <c:axId val="1060548591"/>
      </c:barChart>
      <c:catAx>
        <c:axId val="106095548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060548591"/>
        <c:crosses val="autoZero"/>
        <c:auto val="1"/>
        <c:lblAlgn val="ctr"/>
        <c:lblOffset val="100"/>
        <c:noMultiLvlLbl val="0"/>
      </c:catAx>
      <c:valAx>
        <c:axId val="1060548591"/>
        <c:scaling>
          <c:orientation val="minMax"/>
        </c:scaling>
        <c:delete val="1"/>
        <c:axPos val="l"/>
        <c:numFmt formatCode="_-[$₡-140A]* #,##0.00_-;\-[$₡-140A]* #,##0.00_-;_-[$₡-140A]* &quot;-&quot;??_-;_-@_-" sourceLinked="1"/>
        <c:majorTickMark val="none"/>
        <c:minorTickMark val="none"/>
        <c:tickLblPos val="nextTo"/>
        <c:crossAx val="10609554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[CPM2T4.xlsx]4.1 TABLA DINAMICA!PivotTable1</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SUMA DE PRECIO DE VENTA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s>
    <c:plotArea>
      <c:layout/>
      <c:pieChart>
        <c:varyColors val="1"/>
        <c:ser>
          <c:idx val="0"/>
          <c:order val="0"/>
          <c:tx>
            <c:strRef>
              <c:f>'4.1 TABLA DINAMICA'!$B$1</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EA3-FE43-BA78-99AA6D2804F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EA3-FE43-BA78-99AA6D2804F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EA3-FE43-BA78-99AA6D2804F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EA3-FE43-BA78-99AA6D2804F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EA3-FE43-BA78-99AA6D2804F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EA3-FE43-BA78-99AA6D2804F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EA3-FE43-BA78-99AA6D2804FB}"/>
              </c:ext>
            </c:extLst>
          </c:dPt>
          <c:cat>
            <c:strRef>
              <c:f>'4.1 TABLA DINAMICA'!$A$2:$A$9</c:f>
              <c:strCache>
                <c:ptCount val="7"/>
                <c:pt idx="0">
                  <c:v>Avaluo</c:v>
                </c:pt>
                <c:pt idx="1">
                  <c:v>Construccion Casa</c:v>
                </c:pt>
                <c:pt idx="2">
                  <c:v>Construccion Comercial</c:v>
                </c:pt>
                <c:pt idx="3">
                  <c:v>Diseño Arquitectura</c:v>
                </c:pt>
                <c:pt idx="4">
                  <c:v>Diseño Ingenieria</c:v>
                </c:pt>
                <c:pt idx="5">
                  <c:v>Licitacion</c:v>
                </c:pt>
                <c:pt idx="6">
                  <c:v>Planos menores</c:v>
                </c:pt>
              </c:strCache>
            </c:strRef>
          </c:cat>
          <c:val>
            <c:numRef>
              <c:f>'4.1 TABLA DINAMICA'!$B$2:$B$9</c:f>
              <c:numCache>
                <c:formatCode>_-[$₡-140A]* #,##0.00_-;\-[$₡-140A]* #,##0.00_-;_-[$₡-140A]* "-"??_-;_-@_-</c:formatCode>
                <c:ptCount val="7"/>
                <c:pt idx="0">
                  <c:v>4440000</c:v>
                </c:pt>
                <c:pt idx="1">
                  <c:v>383220000</c:v>
                </c:pt>
                <c:pt idx="2">
                  <c:v>212150000</c:v>
                </c:pt>
                <c:pt idx="3">
                  <c:v>13500000</c:v>
                </c:pt>
                <c:pt idx="4">
                  <c:v>8760000</c:v>
                </c:pt>
                <c:pt idx="5">
                  <c:v>243500000</c:v>
                </c:pt>
                <c:pt idx="6">
                  <c:v>4545000</c:v>
                </c:pt>
              </c:numCache>
            </c:numRef>
          </c:val>
          <c:extLst>
            <c:ext xmlns:c16="http://schemas.microsoft.com/office/drawing/2014/chart" uri="{C3380CC4-5D6E-409C-BE32-E72D297353CC}">
              <c16:uniqueId val="{0000000E-8EA3-FE43-BA78-99AA6D2804F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[CPM2T4.xlsx]4.1 TABLA DINAMICA!PivotTable2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VENTAS POR FUNCIONARIO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'4.1 TABLA DINAMICA'!$B$12</c:f>
              <c:strCache>
                <c:ptCount val="1"/>
                <c:pt idx="0">
                  <c:v>Total</c:v>
                </c:pt>
              </c:strCache>
            </c:strRef>
          </c:tx>
          <c:spPr>
            <a:solidFill>
              <a:schemeClr val="accent1"/>
            </a:solidFill>
            <a:ln>
              <a:noFill/>
            </a:ln>
            <a:effectLst/>
          </c:spPr>
          <c:invertIfNegative val="0"/>
          <c:cat>
            <c:strRef>
              <c:f>'4.1 TABLA DINAMICA'!$A$13:$A$17</c:f>
              <c:strCache>
                <c:ptCount val="4"/>
                <c:pt idx="0">
                  <c:v>Guillermo Solis </c:v>
                </c:pt>
                <c:pt idx="1">
                  <c:v>Reymar Garcia</c:v>
                </c:pt>
                <c:pt idx="2">
                  <c:v>Sergio Martinez</c:v>
                </c:pt>
                <c:pt idx="3">
                  <c:v>Silvia Gallegos</c:v>
                </c:pt>
              </c:strCache>
            </c:strRef>
          </c:cat>
          <c:val>
            <c:numRef>
              <c:f>'4.1 TABLA DINAMICA'!$B$13:$B$17</c:f>
              <c:numCache>
                <c:formatCode>_-[$₡-140A]* #,##0.00_-;\-[$₡-140A]* #,##0.00_-;_-[$₡-140A]* "-"??_-;_-@_-</c:formatCode>
                <c:ptCount val="4"/>
                <c:pt idx="0">
                  <c:v>364785000</c:v>
                </c:pt>
                <c:pt idx="1">
                  <c:v>266100000</c:v>
                </c:pt>
                <c:pt idx="2">
                  <c:v>181650000</c:v>
                </c:pt>
                <c:pt idx="3">
                  <c:v>57580000</c:v>
                </c:pt>
              </c:numCache>
            </c:numRef>
          </c:val>
          <c:extLst>
            <c:ext xmlns:c16="http://schemas.microsoft.com/office/drawing/2014/chart" uri="{C3380CC4-5D6E-409C-BE32-E72D297353CC}">
              <c16:uniqueId val="{00000000-A082-6941-9608-242E16EA0141}"/>
            </c:ext>
          </c:extLst>
        </c:ser>
        <c:dLbls>
          <c:showLegendKey val="0"/>
          <c:showVal val="0"/>
          <c:showCatName val="0"/>
          <c:showSerName val="0"/>
          <c:showPercent val="0"/>
          <c:showBubbleSize val="0"/>
        </c:dLbls>
        <c:gapWidth val="219"/>
        <c:overlap val="-27"/>
        <c:axId val="1044909407"/>
        <c:axId val="1040441679"/>
      </c:barChart>
      <c:catAx>
        <c:axId val="1044909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0441679"/>
        <c:crosses val="autoZero"/>
        <c:auto val="1"/>
        <c:lblAlgn val="ctr"/>
        <c:lblOffset val="100"/>
        <c:noMultiLvlLbl val="0"/>
      </c:catAx>
      <c:valAx>
        <c:axId val="1040441679"/>
        <c:scaling>
          <c:orientation val="minMax"/>
        </c:scaling>
        <c:delete val="0"/>
        <c:axPos val="l"/>
        <c:majorGridlines>
          <c:spPr>
            <a:ln w="9525" cap="flat" cmpd="sng" algn="ctr">
              <a:solidFill>
                <a:schemeClr val="tx1">
                  <a:lumMod val="15000"/>
                  <a:lumOff val="85000"/>
                </a:schemeClr>
              </a:solidFill>
              <a:round/>
            </a:ln>
            <a:effectLst/>
          </c:spPr>
        </c:majorGridlines>
        <c:numFmt formatCode="_-[$₡-140A]* #,##0.00_-;\-[$₡-140A]* #,##0.00_-;_-[$₡-140A]*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49094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[CPM2T4.xlsx]4.1 TABLA DINAMICA!PivotTable4</c:name>
    <c:fmtId val="1"/>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s>
    <c:plotArea>
      <c:layout/>
      <c:pieChart>
        <c:varyColors val="1"/>
        <c:ser>
          <c:idx val="0"/>
          <c:order val="0"/>
          <c:tx>
            <c:strRef>
              <c:f>'4.1 TABLA DINAMICA'!$B$21</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CDA-AF45-9B19-A48D3331595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CDA-AF45-9B19-A48D3331595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CDA-AF45-9B19-A48D3331595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CDA-AF45-9B19-A48D33315959}"/>
              </c:ext>
            </c:extLst>
          </c:dPt>
          <c:cat>
            <c:strRef>
              <c:f>'4.1 TABLA DINAMICA'!$A$22:$A$26</c:f>
              <c:strCache>
                <c:ptCount val="4"/>
                <c:pt idx="0">
                  <c:v>Alajuela</c:v>
                </c:pt>
                <c:pt idx="1">
                  <c:v>Cartago</c:v>
                </c:pt>
                <c:pt idx="2">
                  <c:v>Heredia</c:v>
                </c:pt>
                <c:pt idx="3">
                  <c:v>San Jose</c:v>
                </c:pt>
              </c:strCache>
            </c:strRef>
          </c:cat>
          <c:val>
            <c:numRef>
              <c:f>'4.1 TABLA DINAMICA'!$B$22:$B$26</c:f>
              <c:numCache>
                <c:formatCode>_-[$₡-140A]* #,##0.00_-;\-[$₡-140A]* #,##0.00_-;_-[$₡-140A]* "-"??_-;_-@_-</c:formatCode>
                <c:ptCount val="4"/>
                <c:pt idx="0">
                  <c:v>79670000</c:v>
                </c:pt>
                <c:pt idx="1">
                  <c:v>122500000</c:v>
                </c:pt>
                <c:pt idx="2">
                  <c:v>183520000</c:v>
                </c:pt>
                <c:pt idx="3">
                  <c:v>484425000</c:v>
                </c:pt>
              </c:numCache>
            </c:numRef>
          </c:val>
          <c:extLst>
            <c:ext xmlns:c16="http://schemas.microsoft.com/office/drawing/2014/chart" uri="{C3380CC4-5D6E-409C-BE32-E72D297353CC}">
              <c16:uniqueId val="{00000000-28B5-5C44-AE12-1677A440F67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6607874015748032"/>
          <c:y val="4.258165645960911E-3"/>
          <c:w val="0.13318136337930134"/>
          <c:h val="0.267125136755165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[CPM2T4.xlsx]4.1 TABLA DINAMICA!PivotTable5</c:name>
    <c:fmtId val="1"/>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'4.1 TABLA DINAMICA'!$B$28</c:f>
              <c:strCache>
                <c:ptCount val="1"/>
                <c:pt idx="0">
                  <c:v>Total</c:v>
                </c:pt>
              </c:strCache>
            </c:strRef>
          </c:tx>
          <c:spPr>
            <a:solidFill>
              <a:schemeClr val="accent1"/>
            </a:solidFill>
            <a:ln>
              <a:noFill/>
            </a:ln>
            <a:effectLst/>
          </c:spPr>
          <c:invertIfNegative val="0"/>
          <c:cat>
            <c:strRef>
              <c:f>'4.1 TABLA DINAMICA'!$A$29:$A$70</c:f>
              <c:strCache>
                <c:ptCount val="41"/>
                <c:pt idx="0">
                  <c:v>Friday, January 10, 2020</c:v>
                </c:pt>
                <c:pt idx="1">
                  <c:v>Friday, January 24, 2020</c:v>
                </c:pt>
                <c:pt idx="2">
                  <c:v>Wednesday, January 29, 2020</c:v>
                </c:pt>
                <c:pt idx="3">
                  <c:v>Friday, January 31, 2020</c:v>
                </c:pt>
                <c:pt idx="4">
                  <c:v>Wednesday, February 5, 2020</c:v>
                </c:pt>
                <c:pt idx="5">
                  <c:v>Wednesday, February 12, 2020</c:v>
                </c:pt>
                <c:pt idx="6">
                  <c:v>Saturday, March 7, 2020</c:v>
                </c:pt>
                <c:pt idx="7">
                  <c:v>Tuesday, March 10, 2020</c:v>
                </c:pt>
                <c:pt idx="8">
                  <c:v>Saturday, March 14, 2020</c:v>
                </c:pt>
                <c:pt idx="9">
                  <c:v>Monday, March 16, 2020</c:v>
                </c:pt>
                <c:pt idx="10">
                  <c:v>Tuesday, April 7, 2020</c:v>
                </c:pt>
                <c:pt idx="11">
                  <c:v>Monday, April 20, 2020</c:v>
                </c:pt>
                <c:pt idx="12">
                  <c:v>Wednesday, April 29, 2020</c:v>
                </c:pt>
                <c:pt idx="13">
                  <c:v>Thursday, April 30, 2020</c:v>
                </c:pt>
                <c:pt idx="14">
                  <c:v>Sunday, May 3, 2020</c:v>
                </c:pt>
                <c:pt idx="15">
                  <c:v>Thursday, May 28, 2020</c:v>
                </c:pt>
                <c:pt idx="16">
                  <c:v>Friday, June 5, 2020</c:v>
                </c:pt>
                <c:pt idx="17">
                  <c:v>Friday, June 12, 2020</c:v>
                </c:pt>
                <c:pt idx="18">
                  <c:v>Tuesday, June 23, 2020</c:v>
                </c:pt>
                <c:pt idx="19">
                  <c:v>Monday, June 29, 2020</c:v>
                </c:pt>
                <c:pt idx="20">
                  <c:v>Tuesday, July 14, 2020</c:v>
                </c:pt>
                <c:pt idx="21">
                  <c:v>Monday, August 3, 2020</c:v>
                </c:pt>
                <c:pt idx="22">
                  <c:v>Wednesday, August 12, 2020</c:v>
                </c:pt>
                <c:pt idx="23">
                  <c:v>Wednesday, August 19, 2020</c:v>
                </c:pt>
                <c:pt idx="24">
                  <c:v>Thursday, August 27, 2020</c:v>
                </c:pt>
                <c:pt idx="25">
                  <c:v>Friday, August 28, 2020</c:v>
                </c:pt>
                <c:pt idx="26">
                  <c:v>Wednesday, September 9, 2020</c:v>
                </c:pt>
                <c:pt idx="27">
                  <c:v>Friday, September 18, 2020</c:v>
                </c:pt>
                <c:pt idx="28">
                  <c:v>Saturday, October 3, 2020</c:v>
                </c:pt>
                <c:pt idx="29">
                  <c:v>Monday, October 12, 2020</c:v>
                </c:pt>
                <c:pt idx="30">
                  <c:v>Wednesday, October 21, 2020</c:v>
                </c:pt>
                <c:pt idx="31">
                  <c:v>Monday, October 26, 2020</c:v>
                </c:pt>
                <c:pt idx="32">
                  <c:v>Thursday, October 29, 2020</c:v>
                </c:pt>
                <c:pt idx="33">
                  <c:v>Monday, November 2, 2020</c:v>
                </c:pt>
                <c:pt idx="34">
                  <c:v>Saturday, November 7, 2020</c:v>
                </c:pt>
                <c:pt idx="35">
                  <c:v>Monday, November 16, 2020</c:v>
                </c:pt>
                <c:pt idx="36">
                  <c:v>Sunday, November 22, 2020</c:v>
                </c:pt>
                <c:pt idx="37">
                  <c:v>Thursday, December 3, 2020</c:v>
                </c:pt>
                <c:pt idx="38">
                  <c:v>Wednesday, December 9, 2020</c:v>
                </c:pt>
                <c:pt idx="39">
                  <c:v>Saturday, December 19, 2020</c:v>
                </c:pt>
                <c:pt idx="40">
                  <c:v>Monday, December 28, 2020</c:v>
                </c:pt>
              </c:strCache>
            </c:strRef>
          </c:cat>
          <c:val>
            <c:numRef>
              <c:f>'4.1 TABLA DINAMICA'!$B$29:$B$70</c:f>
              <c:numCache>
                <c:formatCode>_-[$₡-140A]* #,##0.00_-;\-[$₡-140A]* #,##0.00_-;_-[$₡-140A]* "-"??_-;_-@_-</c:formatCode>
                <c:ptCount val="41"/>
                <c:pt idx="0">
                  <c:v>56700000</c:v>
                </c:pt>
                <c:pt idx="1">
                  <c:v>32020000</c:v>
                </c:pt>
                <c:pt idx="2">
                  <c:v>25000000</c:v>
                </c:pt>
                <c:pt idx="3">
                  <c:v>2000000</c:v>
                </c:pt>
                <c:pt idx="4">
                  <c:v>360000</c:v>
                </c:pt>
                <c:pt idx="5">
                  <c:v>780000</c:v>
                </c:pt>
                <c:pt idx="6">
                  <c:v>34000000</c:v>
                </c:pt>
                <c:pt idx="7">
                  <c:v>3400000</c:v>
                </c:pt>
                <c:pt idx="8">
                  <c:v>2300000</c:v>
                </c:pt>
                <c:pt idx="9">
                  <c:v>1100000</c:v>
                </c:pt>
                <c:pt idx="10">
                  <c:v>500000</c:v>
                </c:pt>
                <c:pt idx="11">
                  <c:v>72000000</c:v>
                </c:pt>
                <c:pt idx="12">
                  <c:v>50500000</c:v>
                </c:pt>
                <c:pt idx="13">
                  <c:v>42700000</c:v>
                </c:pt>
                <c:pt idx="14">
                  <c:v>1200000</c:v>
                </c:pt>
                <c:pt idx="15">
                  <c:v>900000</c:v>
                </c:pt>
                <c:pt idx="16">
                  <c:v>12000000</c:v>
                </c:pt>
                <c:pt idx="17">
                  <c:v>2200000</c:v>
                </c:pt>
                <c:pt idx="18">
                  <c:v>3300000</c:v>
                </c:pt>
                <c:pt idx="19">
                  <c:v>13500000</c:v>
                </c:pt>
                <c:pt idx="20">
                  <c:v>87000000</c:v>
                </c:pt>
                <c:pt idx="21">
                  <c:v>1250000</c:v>
                </c:pt>
                <c:pt idx="22">
                  <c:v>560000</c:v>
                </c:pt>
                <c:pt idx="23">
                  <c:v>250000</c:v>
                </c:pt>
                <c:pt idx="24">
                  <c:v>27890000</c:v>
                </c:pt>
                <c:pt idx="25">
                  <c:v>12560000</c:v>
                </c:pt>
                <c:pt idx="26">
                  <c:v>57000000</c:v>
                </c:pt>
                <c:pt idx="27">
                  <c:v>46000000</c:v>
                </c:pt>
                <c:pt idx="28">
                  <c:v>38000000</c:v>
                </c:pt>
                <c:pt idx="29">
                  <c:v>670000</c:v>
                </c:pt>
                <c:pt idx="30">
                  <c:v>450000</c:v>
                </c:pt>
                <c:pt idx="31">
                  <c:v>230000</c:v>
                </c:pt>
                <c:pt idx="32">
                  <c:v>3800000</c:v>
                </c:pt>
                <c:pt idx="33">
                  <c:v>15000000</c:v>
                </c:pt>
                <c:pt idx="34">
                  <c:v>3200000</c:v>
                </c:pt>
                <c:pt idx="35">
                  <c:v>2450000</c:v>
                </c:pt>
                <c:pt idx="36">
                  <c:v>25000000</c:v>
                </c:pt>
                <c:pt idx="37">
                  <c:v>29000000</c:v>
                </c:pt>
                <c:pt idx="38">
                  <c:v>47000000</c:v>
                </c:pt>
                <c:pt idx="39">
                  <c:v>345000</c:v>
                </c:pt>
                <c:pt idx="40">
                  <c:v>116000000</c:v>
                </c:pt>
              </c:numCache>
            </c:numRef>
          </c:val>
          <c:extLst>
            <c:ext xmlns:c16="http://schemas.microsoft.com/office/drawing/2014/chart" uri="{C3380CC4-5D6E-409C-BE32-E72D297353CC}">
              <c16:uniqueId val="{00000000-2E78-BC41-B2E1-F8C60D9DB12B}"/>
            </c:ext>
          </c:extLst>
        </c:ser>
        <c:dLbls>
          <c:showLegendKey val="0"/>
          <c:showVal val="0"/>
          <c:showCatName val="0"/>
          <c:showSerName val="0"/>
          <c:showPercent val="0"/>
          <c:showBubbleSize val="0"/>
        </c:dLbls>
        <c:gapWidth val="219"/>
        <c:overlap val="-27"/>
        <c:axId val="1057118719"/>
        <c:axId val="1060739855"/>
      </c:barChart>
      <c:catAx>
        <c:axId val="1057118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0739855"/>
        <c:crosses val="autoZero"/>
        <c:auto val="1"/>
        <c:lblAlgn val="ctr"/>
        <c:lblOffset val="100"/>
        <c:noMultiLvlLbl val="0"/>
      </c:catAx>
      <c:valAx>
        <c:axId val="1060739855"/>
        <c:scaling>
          <c:orientation val="minMax"/>
        </c:scaling>
        <c:delete val="0"/>
        <c:axPos val="l"/>
        <c:majorGridlines>
          <c:spPr>
            <a:ln w="9525" cap="flat" cmpd="sng" algn="ctr">
              <a:solidFill>
                <a:schemeClr val="tx1">
                  <a:lumMod val="15000"/>
                  <a:lumOff val="85000"/>
                </a:schemeClr>
              </a:solidFill>
              <a:round/>
            </a:ln>
            <a:effectLst/>
          </c:spPr>
        </c:majorGridlines>
        <c:numFmt formatCode="_-[$₡-140A]* #,##0.00_-;\-[$₡-140A]* #,##0.00_-;_-[$₡-140A]*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1187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[CPM2T4.xlsx]4.1 TABLA DINAMICA!PivotTable6</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'4.1 TABLA DINAMICA'!$B$73</c:f>
              <c:strCache>
                <c:ptCount val="1"/>
                <c:pt idx="0">
                  <c:v>Total</c:v>
                </c:pt>
              </c:strCache>
            </c:strRef>
          </c:tx>
          <c:spPr>
            <a:solidFill>
              <a:schemeClr val="accent1"/>
            </a:solidFill>
            <a:ln>
              <a:noFill/>
            </a:ln>
            <a:effectLst/>
          </c:spPr>
          <c:invertIfNegative val="0"/>
          <c:cat>
            <c:multiLvlStrRef>
              <c:f>'4.1 TABLA DINAMICA'!$A$74:$A$94</c:f>
              <c:multiLvlStrCache>
                <c:ptCount val="16"/>
                <c:lvl>
                  <c:pt idx="0">
                    <c:v>Alajuela</c:v>
                  </c:pt>
                  <c:pt idx="1">
                    <c:v>Cartago</c:v>
                  </c:pt>
                  <c:pt idx="2">
                    <c:v>Heredia</c:v>
                  </c:pt>
                  <c:pt idx="3">
                    <c:v>San Jose</c:v>
                  </c:pt>
                  <c:pt idx="4">
                    <c:v>Alajuela</c:v>
                  </c:pt>
                  <c:pt idx="5">
                    <c:v>Cartago</c:v>
                  </c:pt>
                  <c:pt idx="6">
                    <c:v>Heredia</c:v>
                  </c:pt>
                  <c:pt idx="7">
                    <c:v>San Jose</c:v>
                  </c:pt>
                  <c:pt idx="8">
                    <c:v>Alajuela</c:v>
                  </c:pt>
                  <c:pt idx="9">
                    <c:v>Cartago</c:v>
                  </c:pt>
                  <c:pt idx="10">
                    <c:v>Heredia</c:v>
                  </c:pt>
                  <c:pt idx="11">
                    <c:v>San Jose</c:v>
                  </c:pt>
                  <c:pt idx="12">
                    <c:v>Alajuela</c:v>
                  </c:pt>
                  <c:pt idx="13">
                    <c:v>Cartago</c:v>
                  </c:pt>
                  <c:pt idx="14">
                    <c:v>Heredia</c:v>
                  </c:pt>
                  <c:pt idx="15">
                    <c:v>San Jose</c:v>
                  </c:pt>
                </c:lvl>
                <c:lvl>
                  <c:pt idx="0">
                    <c:v>Guillermo Solis </c:v>
                  </c:pt>
                  <c:pt idx="4">
                    <c:v>Reymar Garcia</c:v>
                  </c:pt>
                  <c:pt idx="8">
                    <c:v>Sergio Martinez</c:v>
                  </c:pt>
                  <c:pt idx="12">
                    <c:v>Silvia Gallegos</c:v>
                  </c:pt>
                </c:lvl>
              </c:multiLvlStrCache>
            </c:multiLvlStrRef>
          </c:cat>
          <c:val>
            <c:numRef>
              <c:f>'4.1 TABLA DINAMICA'!$B$74:$B$94</c:f>
              <c:numCache>
                <c:formatCode>_-[$₡-140A]* #,##0.00_-;\-[$₡-140A]* #,##0.00_-;_-[$₡-140A]* "-"??_-;_-@_-</c:formatCode>
                <c:ptCount val="16"/>
                <c:pt idx="0">
                  <c:v>74560000</c:v>
                </c:pt>
                <c:pt idx="1">
                  <c:v>80530000</c:v>
                </c:pt>
                <c:pt idx="2">
                  <c:v>3700000</c:v>
                </c:pt>
                <c:pt idx="3">
                  <c:v>205995000</c:v>
                </c:pt>
                <c:pt idx="4">
                  <c:v>3200000</c:v>
                </c:pt>
                <c:pt idx="5">
                  <c:v>38000000</c:v>
                </c:pt>
                <c:pt idx="6">
                  <c:v>46000000</c:v>
                </c:pt>
                <c:pt idx="7">
                  <c:v>178900000</c:v>
                </c:pt>
                <c:pt idx="8">
                  <c:v>360000</c:v>
                </c:pt>
                <c:pt idx="9">
                  <c:v>670000</c:v>
                </c:pt>
                <c:pt idx="10">
                  <c:v>106320000</c:v>
                </c:pt>
                <c:pt idx="11">
                  <c:v>74300000</c:v>
                </c:pt>
                <c:pt idx="12">
                  <c:v>1550000</c:v>
                </c:pt>
                <c:pt idx="13">
                  <c:v>3300000</c:v>
                </c:pt>
                <c:pt idx="14">
                  <c:v>27500000</c:v>
                </c:pt>
                <c:pt idx="15">
                  <c:v>25230000</c:v>
                </c:pt>
              </c:numCache>
            </c:numRef>
          </c:val>
          <c:extLst>
            <c:ext xmlns:c16="http://schemas.microsoft.com/office/drawing/2014/chart" uri="{C3380CC4-5D6E-409C-BE32-E72D297353CC}">
              <c16:uniqueId val="{00000000-EF8E-A945-9436-2CCA668506E3}"/>
            </c:ext>
          </c:extLst>
        </c:ser>
        <c:dLbls>
          <c:showLegendKey val="0"/>
          <c:showVal val="0"/>
          <c:showCatName val="0"/>
          <c:showSerName val="0"/>
          <c:showPercent val="0"/>
          <c:showBubbleSize val="0"/>
        </c:dLbls>
        <c:gapWidth val="219"/>
        <c:overlap val="-27"/>
        <c:axId val="1060853823"/>
        <c:axId val="1057596911"/>
      </c:barChart>
      <c:catAx>
        <c:axId val="1060853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596911"/>
        <c:crosses val="autoZero"/>
        <c:auto val="1"/>
        <c:lblAlgn val="ctr"/>
        <c:lblOffset val="100"/>
        <c:noMultiLvlLbl val="0"/>
      </c:catAx>
      <c:valAx>
        <c:axId val="1057596911"/>
        <c:scaling>
          <c:orientation val="minMax"/>
        </c:scaling>
        <c:delete val="0"/>
        <c:axPos val="l"/>
        <c:majorGridlines>
          <c:spPr>
            <a:ln w="9525" cap="flat" cmpd="sng" algn="ctr">
              <a:solidFill>
                <a:schemeClr val="tx1">
                  <a:lumMod val="15000"/>
                  <a:lumOff val="85000"/>
                </a:schemeClr>
              </a:solidFill>
              <a:round/>
            </a:ln>
            <a:effectLst/>
          </c:spPr>
        </c:majorGridlines>
        <c:numFmt formatCode="_-[$₡-140A]* #,##0.00_-;\-[$₡-140A]* #,##0.00_-;_-[$₡-140A]*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085382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[CPM2T4.xlsx]4.1 TABLA DINAMICA!PivotTable7</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'4.1 TABLA DINAMICA'!$B$97:$B$98</c:f>
              <c:strCache>
                <c:ptCount val="1"/>
                <c:pt idx="0">
                  <c:v>Alajuela</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'4.1 TABLA DINAMICA'!$A$99:$A$140</c:f>
              <c:strCache>
                <c:ptCount val="41"/>
                <c:pt idx="0">
                  <c:v>Friday, January 10, 2020</c:v>
                </c:pt>
                <c:pt idx="1">
                  <c:v>Friday, January 24, 2020</c:v>
                </c:pt>
                <c:pt idx="2">
                  <c:v>Wednesday, January 29, 2020</c:v>
                </c:pt>
                <c:pt idx="3">
                  <c:v>Friday, January 31, 2020</c:v>
                </c:pt>
                <c:pt idx="4">
                  <c:v>Wednesday, February 5, 2020</c:v>
                </c:pt>
                <c:pt idx="5">
                  <c:v>Wednesday, February 12, 2020</c:v>
                </c:pt>
                <c:pt idx="6">
                  <c:v>Saturday, March 7, 2020</c:v>
                </c:pt>
                <c:pt idx="7">
                  <c:v>Tuesday, March 10, 2020</c:v>
                </c:pt>
                <c:pt idx="8">
                  <c:v>Saturday, March 14, 2020</c:v>
                </c:pt>
                <c:pt idx="9">
                  <c:v>Monday, March 16, 2020</c:v>
                </c:pt>
                <c:pt idx="10">
                  <c:v>Tuesday, April 7, 2020</c:v>
                </c:pt>
                <c:pt idx="11">
                  <c:v>Monday, April 20, 2020</c:v>
                </c:pt>
                <c:pt idx="12">
                  <c:v>Wednesday, April 29, 2020</c:v>
                </c:pt>
                <c:pt idx="13">
                  <c:v>Thursday, April 30, 2020</c:v>
                </c:pt>
                <c:pt idx="14">
                  <c:v>Sunday, May 3, 2020</c:v>
                </c:pt>
                <c:pt idx="15">
                  <c:v>Thursday, May 28, 2020</c:v>
                </c:pt>
                <c:pt idx="16">
                  <c:v>Friday, June 5, 2020</c:v>
                </c:pt>
                <c:pt idx="17">
                  <c:v>Friday, June 12, 2020</c:v>
                </c:pt>
                <c:pt idx="18">
                  <c:v>Tuesday, June 23, 2020</c:v>
                </c:pt>
                <c:pt idx="19">
                  <c:v>Monday, June 29, 2020</c:v>
                </c:pt>
                <c:pt idx="20">
                  <c:v>Tuesday, July 14, 2020</c:v>
                </c:pt>
                <c:pt idx="21">
                  <c:v>Monday, August 3, 2020</c:v>
                </c:pt>
                <c:pt idx="22">
                  <c:v>Wednesday, August 12, 2020</c:v>
                </c:pt>
                <c:pt idx="23">
                  <c:v>Wednesday, August 19, 2020</c:v>
                </c:pt>
                <c:pt idx="24">
                  <c:v>Thursday, August 27, 2020</c:v>
                </c:pt>
                <c:pt idx="25">
                  <c:v>Friday, August 28, 2020</c:v>
                </c:pt>
                <c:pt idx="26">
                  <c:v>Wednesday, September 9, 2020</c:v>
                </c:pt>
                <c:pt idx="27">
                  <c:v>Friday, September 18, 2020</c:v>
                </c:pt>
                <c:pt idx="28">
                  <c:v>Saturday, October 3, 2020</c:v>
                </c:pt>
                <c:pt idx="29">
                  <c:v>Monday, October 12, 2020</c:v>
                </c:pt>
                <c:pt idx="30">
                  <c:v>Wednesday, October 21, 2020</c:v>
                </c:pt>
                <c:pt idx="31">
                  <c:v>Monday, October 26, 2020</c:v>
                </c:pt>
                <c:pt idx="32">
                  <c:v>Thursday, October 29, 2020</c:v>
                </c:pt>
                <c:pt idx="33">
                  <c:v>Monday, November 2, 2020</c:v>
                </c:pt>
                <c:pt idx="34">
                  <c:v>Saturday, November 7, 2020</c:v>
                </c:pt>
                <c:pt idx="35">
                  <c:v>Monday, November 16, 2020</c:v>
                </c:pt>
                <c:pt idx="36">
                  <c:v>Sunday, November 22, 2020</c:v>
                </c:pt>
                <c:pt idx="37">
                  <c:v>Thursday, December 3, 2020</c:v>
                </c:pt>
                <c:pt idx="38">
                  <c:v>Wednesday, December 9, 2020</c:v>
                </c:pt>
                <c:pt idx="39">
                  <c:v>Saturday, December 19, 2020</c:v>
                </c:pt>
                <c:pt idx="40">
                  <c:v>Monday, December 28, 2020</c:v>
                </c:pt>
              </c:strCache>
            </c:strRef>
          </c:cat>
          <c:val>
            <c:numRef>
              <c:f>'4.1 TABLA DINAMICA'!$B$99:$B$140</c:f>
              <c:numCache>
                <c:formatCode>_-[$₡-140A]* #,##0.00_-;\-[$₡-140A]* #,##0.00_-;_-[$₡-140A]* "-"??_-;_-@_-</c:formatCode>
                <c:ptCount val="41"/>
                <c:pt idx="4">
                  <c:v>360000</c:v>
                </c:pt>
                <c:pt idx="9">
                  <c:v>1100000</c:v>
                </c:pt>
                <c:pt idx="25">
                  <c:v>12560000</c:v>
                </c:pt>
                <c:pt idx="30">
                  <c:v>450000</c:v>
                </c:pt>
                <c:pt idx="33">
                  <c:v>15000000</c:v>
                </c:pt>
                <c:pt idx="34">
                  <c:v>3200000</c:v>
                </c:pt>
                <c:pt idx="38">
                  <c:v>47000000</c:v>
                </c:pt>
              </c:numCache>
            </c:numRef>
          </c:val>
          <c:extLst>
            <c:ext xmlns:c16="http://schemas.microsoft.com/office/drawing/2014/chart" uri="{C3380CC4-5D6E-409C-BE32-E72D297353CC}">
              <c16:uniqueId val="{00000000-FDD6-854C-9E62-0537FF063E2B}"/>
            </c:ext>
          </c:extLst>
        </c:ser>
        <c:ser>
          <c:idx val="1"/>
          <c:order val="1"/>
          <c:tx>
            <c:strRef>
              <c:f>'4.1 TABLA DINAMICA'!$C$97:$C$98</c:f>
              <c:strCache>
                <c:ptCount val="1"/>
                <c:pt idx="0">
                  <c:v>Cartago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'4.1 TABLA DINAMICA'!$A$99:$A$140</c:f>
              <c:strCache>
                <c:ptCount val="41"/>
                <c:pt idx="0">
                  <c:v>Friday, January 10, 2020</c:v>
                </c:pt>
                <c:pt idx="1">
                  <c:v>Friday, January 24, 2020</c:v>
                </c:pt>
                <c:pt idx="2">
                  <c:v>Wednesday, January 29, 2020</c:v>
                </c:pt>
                <c:pt idx="3">
                  <c:v>Friday, January 31, 2020</c:v>
                </c:pt>
                <c:pt idx="4">
                  <c:v>Wednesday, February 5, 2020</c:v>
                </c:pt>
                <c:pt idx="5">
                  <c:v>Wednesday, February 12, 2020</c:v>
                </c:pt>
                <c:pt idx="6">
                  <c:v>Saturday, March 7, 2020</c:v>
                </c:pt>
                <c:pt idx="7">
                  <c:v>Tuesday, March 10, 2020</c:v>
                </c:pt>
                <c:pt idx="8">
                  <c:v>Saturday, March 14, 2020</c:v>
                </c:pt>
                <c:pt idx="9">
                  <c:v>Monday, March 16, 2020</c:v>
                </c:pt>
                <c:pt idx="10">
                  <c:v>Tuesday, April 7, 2020</c:v>
                </c:pt>
                <c:pt idx="11">
                  <c:v>Monday, April 20, 2020</c:v>
                </c:pt>
                <c:pt idx="12">
                  <c:v>Wednesday, April 29, 2020</c:v>
                </c:pt>
                <c:pt idx="13">
                  <c:v>Thursday, April 30, 2020</c:v>
                </c:pt>
                <c:pt idx="14">
                  <c:v>Sunday, May 3, 2020</c:v>
                </c:pt>
                <c:pt idx="15">
                  <c:v>Thursday, May 28, 2020</c:v>
                </c:pt>
                <c:pt idx="16">
                  <c:v>Friday, June 5, 2020</c:v>
                </c:pt>
                <c:pt idx="17">
                  <c:v>Friday, June 12, 2020</c:v>
                </c:pt>
                <c:pt idx="18">
                  <c:v>Tuesday, June 23, 2020</c:v>
                </c:pt>
                <c:pt idx="19">
                  <c:v>Monday, June 29, 2020</c:v>
                </c:pt>
                <c:pt idx="20">
                  <c:v>Tuesday, July 14, 2020</c:v>
                </c:pt>
                <c:pt idx="21">
                  <c:v>Monday, August 3, 2020</c:v>
                </c:pt>
                <c:pt idx="22">
                  <c:v>Wednesday, August 12, 2020</c:v>
                </c:pt>
                <c:pt idx="23">
                  <c:v>Wednesday, August 19, 2020</c:v>
                </c:pt>
                <c:pt idx="24">
                  <c:v>Thursday, August 27, 2020</c:v>
                </c:pt>
                <c:pt idx="25">
                  <c:v>Friday, August 28, 2020</c:v>
                </c:pt>
                <c:pt idx="26">
                  <c:v>Wednesday, September 9, 2020</c:v>
                </c:pt>
                <c:pt idx="27">
                  <c:v>Friday, September 18, 2020</c:v>
                </c:pt>
                <c:pt idx="28">
                  <c:v>Saturday, October 3, 2020</c:v>
                </c:pt>
                <c:pt idx="29">
                  <c:v>Monday, October 12, 2020</c:v>
                </c:pt>
                <c:pt idx="30">
                  <c:v>Wednesday, October 21, 2020</c:v>
                </c:pt>
                <c:pt idx="31">
                  <c:v>Monday, October 26, 2020</c:v>
                </c:pt>
                <c:pt idx="32">
                  <c:v>Thursday, October 29, 2020</c:v>
                </c:pt>
                <c:pt idx="33">
                  <c:v>Monday, November 2, 2020</c:v>
                </c:pt>
                <c:pt idx="34">
                  <c:v>Saturday, November 7, 2020</c:v>
                </c:pt>
                <c:pt idx="35">
                  <c:v>Monday, November 16, 2020</c:v>
                </c:pt>
                <c:pt idx="36">
                  <c:v>Sunday, November 22, 2020</c:v>
                </c:pt>
                <c:pt idx="37">
                  <c:v>Thursday, December 3, 2020</c:v>
                </c:pt>
                <c:pt idx="38">
                  <c:v>Wednesday, December 9, 2020</c:v>
                </c:pt>
                <c:pt idx="39">
                  <c:v>Saturday, December 19, 2020</c:v>
                </c:pt>
                <c:pt idx="40">
                  <c:v>Monday, December 28, 2020</c:v>
                </c:pt>
              </c:strCache>
            </c:strRef>
          </c:cat>
          <c:val>
            <c:numRef>
              <c:f>'4.1 TABLA DINAMICA'!$C$99:$C$140</c:f>
              <c:numCache>
                <c:formatCode>_-[$₡-140A]* #,##0.00_-;\-[$₡-140A]* #,##0.00_-;_-[$₡-140A]* "-"??_-;_-@_-</c:formatCode>
                <c:ptCount val="41"/>
                <c:pt idx="5">
                  <c:v>780000</c:v>
                </c:pt>
                <c:pt idx="12">
                  <c:v>50500000</c:v>
                </c:pt>
                <c:pt idx="18">
                  <c:v>3300000</c:v>
                </c:pt>
                <c:pt idx="23">
                  <c:v>250000</c:v>
                </c:pt>
                <c:pt idx="28">
                  <c:v>38000000</c:v>
                </c:pt>
                <c:pt idx="29">
                  <c:v>670000</c:v>
                </c:pt>
                <c:pt idx="37">
                  <c:v>29000000</c:v>
                </c:pt>
              </c:numCache>
            </c:numRef>
          </c:val>
          <c:extLst>
            <c:ext xmlns:c16="http://schemas.microsoft.com/office/drawing/2014/chart" uri="{C3380CC4-5D6E-409C-BE32-E72D297353CC}">
              <c16:uniqueId val="{00000001-FDD6-854C-9E62-0537FF063E2B}"/>
            </c:ext>
          </c:extLst>
        </c:ser>
        <c:ser>
          <c:idx val="2"/>
          <c:order val="2"/>
          <c:tx>
            <c:strRef>
              <c:f>'4.1 TABLA DINAMICA'!$D$97:$D$98</c:f>
              <c:strCache>
                <c:ptCount val="1"/>
                <c:pt idx="0">
                  <c:v>Heredia</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'4.1 TABLA DINAMICA'!$A$99:$A$140</c:f>
              <c:strCache>
                <c:ptCount val="41"/>
                <c:pt idx="0">
                  <c:v>Friday, January 10, 2020</c:v>
                </c:pt>
                <c:pt idx="1">
                  <c:v>Friday, January 24, 2020</c:v>
                </c:pt>
                <c:pt idx="2">
                  <c:v>Wednesday, January 29, 2020</c:v>
                </c:pt>
                <c:pt idx="3">
                  <c:v>Friday, January 31, 2020</c:v>
                </c:pt>
                <c:pt idx="4">
                  <c:v>Wednesday, February 5, 2020</c:v>
                </c:pt>
                <c:pt idx="5">
                  <c:v>Wednesday, February 12, 2020</c:v>
                </c:pt>
                <c:pt idx="6">
                  <c:v>Saturday, March 7, 2020</c:v>
                </c:pt>
                <c:pt idx="7">
                  <c:v>Tuesday, March 10, 2020</c:v>
                </c:pt>
                <c:pt idx="8">
                  <c:v>Saturday, March 14, 2020</c:v>
                </c:pt>
                <c:pt idx="9">
                  <c:v>Monday, March 16, 2020</c:v>
                </c:pt>
                <c:pt idx="10">
                  <c:v>Tuesday, April 7, 2020</c:v>
                </c:pt>
                <c:pt idx="11">
                  <c:v>Monday, April 20, 2020</c:v>
                </c:pt>
                <c:pt idx="12">
                  <c:v>Wednesday, April 29, 2020</c:v>
                </c:pt>
                <c:pt idx="13">
                  <c:v>Thursday, April 30, 2020</c:v>
                </c:pt>
                <c:pt idx="14">
                  <c:v>Sunday, May 3, 2020</c:v>
                </c:pt>
                <c:pt idx="15">
                  <c:v>Thursday, May 28, 2020</c:v>
                </c:pt>
                <c:pt idx="16">
                  <c:v>Friday, June 5, 2020</c:v>
                </c:pt>
                <c:pt idx="17">
                  <c:v>Friday, June 12, 2020</c:v>
                </c:pt>
                <c:pt idx="18">
                  <c:v>Tuesday, June 23, 2020</c:v>
                </c:pt>
                <c:pt idx="19">
                  <c:v>Monday, June 29, 2020</c:v>
                </c:pt>
                <c:pt idx="20">
                  <c:v>Tuesday, July 14, 2020</c:v>
                </c:pt>
                <c:pt idx="21">
                  <c:v>Monday, August 3, 2020</c:v>
                </c:pt>
                <c:pt idx="22">
                  <c:v>Wednesday, August 12, 2020</c:v>
                </c:pt>
                <c:pt idx="23">
                  <c:v>Wednesday, August 19, 2020</c:v>
                </c:pt>
                <c:pt idx="24">
                  <c:v>Thursday, August 27, 2020</c:v>
                </c:pt>
                <c:pt idx="25">
                  <c:v>Friday, August 28, 2020</c:v>
                </c:pt>
                <c:pt idx="26">
                  <c:v>Wednesday, September 9, 2020</c:v>
                </c:pt>
                <c:pt idx="27">
                  <c:v>Friday, September 18, 2020</c:v>
                </c:pt>
                <c:pt idx="28">
                  <c:v>Saturday, October 3, 2020</c:v>
                </c:pt>
                <c:pt idx="29">
                  <c:v>Monday, October 12, 2020</c:v>
                </c:pt>
                <c:pt idx="30">
                  <c:v>Wednesday, October 21, 2020</c:v>
                </c:pt>
                <c:pt idx="31">
                  <c:v>Monday, October 26, 2020</c:v>
                </c:pt>
                <c:pt idx="32">
                  <c:v>Thursday, October 29, 2020</c:v>
                </c:pt>
                <c:pt idx="33">
                  <c:v>Monday, November 2, 2020</c:v>
                </c:pt>
                <c:pt idx="34">
                  <c:v>Saturday, November 7, 2020</c:v>
                </c:pt>
                <c:pt idx="35">
                  <c:v>Monday, November 16, 2020</c:v>
                </c:pt>
                <c:pt idx="36">
                  <c:v>Sunday, November 22, 2020</c:v>
                </c:pt>
                <c:pt idx="37">
                  <c:v>Thursday, December 3, 2020</c:v>
                </c:pt>
                <c:pt idx="38">
                  <c:v>Wednesday, December 9, 2020</c:v>
                </c:pt>
                <c:pt idx="39">
                  <c:v>Saturday, December 19, 2020</c:v>
                </c:pt>
                <c:pt idx="40">
                  <c:v>Monday, December 28, 2020</c:v>
                </c:pt>
              </c:strCache>
            </c:strRef>
          </c:cat>
          <c:val>
            <c:numRef>
              <c:f>'4.1 TABLA DINAMICA'!$D$99:$D$140</c:f>
              <c:numCache>
                <c:formatCode>_-[$₡-140A]* #,##0.00_-;\-[$₡-140A]* #,##0.00_-;_-[$₡-140A]* "-"??_-;_-@_-</c:formatCode>
                <c:ptCount val="41"/>
                <c:pt idx="1">
                  <c:v>32020000</c:v>
                </c:pt>
                <c:pt idx="3">
                  <c:v>2000000</c:v>
                </c:pt>
                <c:pt idx="8">
                  <c:v>2300000</c:v>
                </c:pt>
                <c:pt idx="10">
                  <c:v>500000</c:v>
                </c:pt>
                <c:pt idx="11">
                  <c:v>72000000</c:v>
                </c:pt>
                <c:pt idx="21">
                  <c:v>1250000</c:v>
                </c:pt>
                <c:pt idx="27">
                  <c:v>46000000</c:v>
                </c:pt>
                <c:pt idx="35">
                  <c:v>2450000</c:v>
                </c:pt>
                <c:pt idx="36">
                  <c:v>25000000</c:v>
                </c:pt>
              </c:numCache>
            </c:numRef>
          </c:val>
          <c:extLst>
            <c:ext xmlns:c16="http://schemas.microsoft.com/office/drawing/2014/chart" uri="{C3380CC4-5D6E-409C-BE32-E72D297353CC}">
              <c16:uniqueId val="{00000002-FDD6-854C-9E62-0537FF063E2B}"/>
            </c:ext>
          </c:extLst>
        </c:ser>
        <c:ser>
          <c:idx val="3"/>
          <c:order val="3"/>
          <c:tx>
            <c:strRef>
              <c:f>'4.1 TABLA DINAMICA'!$E$97:$E$98</c:f>
              <c:strCache>
                <c:ptCount val="1"/>
                <c:pt idx="0">
                  <c:v>San Jose</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'4.1 TABLA DINAMICA'!$A$99:$A$140</c:f>
              <c:strCache>
                <c:ptCount val="41"/>
                <c:pt idx="0">
                  <c:v>Friday, January 10, 2020</c:v>
                </c:pt>
                <c:pt idx="1">
                  <c:v>Friday, January 24, 2020</c:v>
                </c:pt>
                <c:pt idx="2">
                  <c:v>Wednesday, January 29, 2020</c:v>
                </c:pt>
                <c:pt idx="3">
                  <c:v>Friday, January 31, 2020</c:v>
                </c:pt>
                <c:pt idx="4">
                  <c:v>Wednesday, February 5, 2020</c:v>
                </c:pt>
                <c:pt idx="5">
                  <c:v>Wednesday, February 12, 2020</c:v>
                </c:pt>
                <c:pt idx="6">
                  <c:v>Saturday, March 7, 2020</c:v>
                </c:pt>
                <c:pt idx="7">
                  <c:v>Tuesday, March 10, 2020</c:v>
                </c:pt>
                <c:pt idx="8">
                  <c:v>Saturday, March 14, 2020</c:v>
                </c:pt>
                <c:pt idx="9">
                  <c:v>Monday, March 16, 2020</c:v>
                </c:pt>
                <c:pt idx="10">
                  <c:v>Tuesday, April 7, 2020</c:v>
                </c:pt>
                <c:pt idx="11">
                  <c:v>Monday, April 20, 2020</c:v>
                </c:pt>
                <c:pt idx="12">
                  <c:v>Wednesday, April 29, 2020</c:v>
                </c:pt>
                <c:pt idx="13">
                  <c:v>Thursday, April 30, 2020</c:v>
                </c:pt>
                <c:pt idx="14">
                  <c:v>Sunday, May 3, 2020</c:v>
                </c:pt>
                <c:pt idx="15">
                  <c:v>Thursday, May 28, 2020</c:v>
                </c:pt>
                <c:pt idx="16">
                  <c:v>Friday, June 5, 2020</c:v>
                </c:pt>
                <c:pt idx="17">
                  <c:v>Friday, June 12, 2020</c:v>
                </c:pt>
                <c:pt idx="18">
                  <c:v>Tuesday, June 23, 2020</c:v>
                </c:pt>
                <c:pt idx="19">
                  <c:v>Monday, June 29, 2020</c:v>
                </c:pt>
                <c:pt idx="20">
                  <c:v>Tuesday, July 14, 2020</c:v>
                </c:pt>
                <c:pt idx="21">
                  <c:v>Monday, August 3, 2020</c:v>
                </c:pt>
                <c:pt idx="22">
                  <c:v>Wednesday, August 12, 2020</c:v>
                </c:pt>
                <c:pt idx="23">
                  <c:v>Wednesday, August 19, 2020</c:v>
                </c:pt>
                <c:pt idx="24">
                  <c:v>Thursday, August 27, 2020</c:v>
                </c:pt>
                <c:pt idx="25">
                  <c:v>Friday, August 28, 2020</c:v>
                </c:pt>
                <c:pt idx="26">
                  <c:v>Wednesday, September 9, 2020</c:v>
                </c:pt>
                <c:pt idx="27">
                  <c:v>Friday, September 18, 2020</c:v>
                </c:pt>
                <c:pt idx="28">
                  <c:v>Saturday, October 3, 2020</c:v>
                </c:pt>
                <c:pt idx="29">
                  <c:v>Monday, October 12, 2020</c:v>
                </c:pt>
                <c:pt idx="30">
                  <c:v>Wednesday, October 21, 2020</c:v>
                </c:pt>
                <c:pt idx="31">
                  <c:v>Monday, October 26, 2020</c:v>
                </c:pt>
                <c:pt idx="32">
                  <c:v>Thursday, October 29, 2020</c:v>
                </c:pt>
                <c:pt idx="33">
                  <c:v>Monday, November 2, 2020</c:v>
                </c:pt>
                <c:pt idx="34">
                  <c:v>Saturday, November 7, 2020</c:v>
                </c:pt>
                <c:pt idx="35">
                  <c:v>Monday, November 16, 2020</c:v>
                </c:pt>
                <c:pt idx="36">
                  <c:v>Sunday, November 22, 2020</c:v>
                </c:pt>
                <c:pt idx="37">
                  <c:v>Thursday, December 3, 2020</c:v>
                </c:pt>
                <c:pt idx="38">
                  <c:v>Wednesday, December 9, 2020</c:v>
                </c:pt>
                <c:pt idx="39">
                  <c:v>Saturday, December 19, 2020</c:v>
                </c:pt>
                <c:pt idx="40">
                  <c:v>Monday, December 28, 2020</c:v>
                </c:pt>
              </c:strCache>
            </c:strRef>
          </c:cat>
          <c:val>
            <c:numRef>
              <c:f>'4.1 TABLA DINAMICA'!$E$99:$E$140</c:f>
              <c:numCache>
                <c:formatCode>_-[$₡-140A]* #,##0.00_-;\-[$₡-140A]* #,##0.00_-;_-[$₡-140A]* "-"??_-;_-@_-</c:formatCode>
                <c:ptCount val="41"/>
                <c:pt idx="0">
                  <c:v>56700000</c:v>
                </c:pt>
                <c:pt idx="2">
                  <c:v>25000000</c:v>
                </c:pt>
                <c:pt idx="6">
                  <c:v>34000000</c:v>
                </c:pt>
                <c:pt idx="7">
                  <c:v>3400000</c:v>
                </c:pt>
                <c:pt idx="13">
                  <c:v>42700000</c:v>
                </c:pt>
                <c:pt idx="14">
                  <c:v>1200000</c:v>
                </c:pt>
                <c:pt idx="15">
                  <c:v>900000</c:v>
                </c:pt>
                <c:pt idx="16">
                  <c:v>12000000</c:v>
                </c:pt>
                <c:pt idx="17">
                  <c:v>2200000</c:v>
                </c:pt>
                <c:pt idx="19">
                  <c:v>13500000</c:v>
                </c:pt>
                <c:pt idx="20">
                  <c:v>87000000</c:v>
                </c:pt>
                <c:pt idx="22">
                  <c:v>560000</c:v>
                </c:pt>
                <c:pt idx="24">
                  <c:v>27890000</c:v>
                </c:pt>
                <c:pt idx="26">
                  <c:v>57000000</c:v>
                </c:pt>
                <c:pt idx="31">
                  <c:v>230000</c:v>
                </c:pt>
                <c:pt idx="32">
                  <c:v>3800000</c:v>
                </c:pt>
                <c:pt idx="39">
                  <c:v>345000</c:v>
                </c:pt>
                <c:pt idx="40">
                  <c:v>116000000</c:v>
                </c:pt>
              </c:numCache>
            </c:numRef>
          </c:val>
          <c:extLst>
            <c:ext xmlns:c16="http://schemas.microsoft.com/office/drawing/2014/chart" uri="{C3380CC4-5D6E-409C-BE32-E72D297353CC}">
              <c16:uniqueId val="{00000003-FDD6-854C-9E62-0537FF063E2B}"/>
            </c:ext>
          </c:extLst>
        </c:ser>
        <c:dLbls>
          <c:dLblPos val="outEnd"/>
          <c:showLegendKey val="0"/>
          <c:showVal val="1"/>
          <c:showCatName val="0"/>
          <c:showSerName val="0"/>
          <c:showPercent val="0"/>
          <c:showBubbleSize val="0"/>
        </c:dLbls>
        <c:gapWidth val="444"/>
        <c:overlap val="-90"/>
        <c:axId val="1060955487"/>
        <c:axId val="1060548591"/>
      </c:barChart>
      <c:catAx>
        <c:axId val="106095548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060548591"/>
        <c:crosses val="autoZero"/>
        <c:auto val="1"/>
        <c:lblAlgn val="ctr"/>
        <c:lblOffset val="100"/>
        <c:noMultiLvlLbl val="0"/>
      </c:catAx>
      <c:valAx>
        <c:axId val="1060548591"/>
        <c:scaling>
          <c:orientation val="minMax"/>
        </c:scaling>
        <c:delete val="1"/>
        <c:axPos val="l"/>
        <c:numFmt formatCode="_-[$₡-140A]* #,##0.00_-;\-[$₡-140A]* #,##0.00_-;_-[$₡-140A]* &quot;-&quot;??_-;_-@_-" sourceLinked="1"/>
        <c:majorTickMark val="none"/>
        <c:minorTickMark val="none"/>
        <c:tickLblPos val="nextTo"/>
        <c:crossAx val="10609554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[CPM2T4.xlsx]4.1 TABLA DINAMICA!PivotTable1</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SUMA DE PRECIO DE VENTA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s>
    <c:plotArea>
      <c:layout/>
      <c:pieChart>
        <c:varyColors val="1"/>
        <c:ser>
          <c:idx val="0"/>
          <c:order val="0"/>
          <c:tx>
            <c:strRef>
              <c:f>'4.1 TABLA DINAMICA'!$B$1</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B4D-2C4F-A222-551BEE87F4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B4D-2C4F-A222-551BEE87F4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B4D-2C4F-A222-551BEE87F4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B4D-2C4F-A222-551BEE87F4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B4D-2C4F-A222-551BEE87F4A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B4D-2C4F-A222-551BEE87F4A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B4D-2C4F-A222-551BEE87F4AF}"/>
              </c:ext>
            </c:extLst>
          </c:dPt>
          <c:cat>
            <c:strRef>
              <c:f>'4.1 TABLA DINAMICA'!$A$2:$A$9</c:f>
              <c:strCache>
                <c:ptCount val="7"/>
                <c:pt idx="0">
                  <c:v>Avaluo</c:v>
                </c:pt>
                <c:pt idx="1">
                  <c:v>Construccion Casa</c:v>
                </c:pt>
                <c:pt idx="2">
                  <c:v>Construccion Comercial</c:v>
                </c:pt>
                <c:pt idx="3">
                  <c:v>Diseño Arquitectura</c:v>
                </c:pt>
                <c:pt idx="4">
                  <c:v>Diseño Ingenieria</c:v>
                </c:pt>
                <c:pt idx="5">
                  <c:v>Licitacion</c:v>
                </c:pt>
                <c:pt idx="6">
                  <c:v>Planos menores</c:v>
                </c:pt>
              </c:strCache>
            </c:strRef>
          </c:cat>
          <c:val>
            <c:numRef>
              <c:f>'4.1 TABLA DINAMICA'!$B$2:$B$9</c:f>
              <c:numCache>
                <c:formatCode>_-[$₡-140A]* #,##0.00_-;\-[$₡-140A]* #,##0.00_-;_-[$₡-140A]* "-"??_-;_-@_-</c:formatCode>
                <c:ptCount val="7"/>
                <c:pt idx="0">
                  <c:v>4440000</c:v>
                </c:pt>
                <c:pt idx="1">
                  <c:v>383220000</c:v>
                </c:pt>
                <c:pt idx="2">
                  <c:v>212150000</c:v>
                </c:pt>
                <c:pt idx="3">
                  <c:v>13500000</c:v>
                </c:pt>
                <c:pt idx="4">
                  <c:v>8760000</c:v>
                </c:pt>
                <c:pt idx="5">
                  <c:v>243500000</c:v>
                </c:pt>
                <c:pt idx="6">
                  <c:v>4545000</c:v>
                </c:pt>
              </c:numCache>
            </c:numRef>
          </c:val>
          <c:extLst>
            <c:ext xmlns:c16="http://schemas.microsoft.com/office/drawing/2014/chart" uri="{C3380CC4-5D6E-409C-BE32-E72D297353CC}">
              <c16:uniqueId val="{00000000-526B-084F-BA42-22A132DBAD5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[CPM2T4.xlsx]4.1 TABLA DINAMICA!PivotTable1</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VENTA POR TIPO DE PROYECTO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'4.1 TABLA DINAMICA'!$B$1</c:f>
              <c:strCache>
                <c:ptCount val="1"/>
                <c:pt idx="0">
                  <c:v>Total</c:v>
                </c:pt>
              </c:strCache>
            </c:strRef>
          </c:tx>
          <c:spPr>
            <a:solidFill>
              <a:schemeClr val="accent1"/>
            </a:solidFill>
            <a:ln>
              <a:noFill/>
            </a:ln>
            <a:effectLst/>
          </c:spPr>
          <c:invertIfNegative val="0"/>
          <c:cat>
            <c:strRef>
              <c:f>'4.1 TABLA DINAMICA'!$A$2:$A$9</c:f>
              <c:strCache>
                <c:ptCount val="7"/>
                <c:pt idx="0">
                  <c:v>Avaluo</c:v>
                </c:pt>
                <c:pt idx="1">
                  <c:v>Construccion Casa</c:v>
                </c:pt>
                <c:pt idx="2">
                  <c:v>Construccion Comercial</c:v>
                </c:pt>
                <c:pt idx="3">
                  <c:v>Diseño Arquitectura</c:v>
                </c:pt>
                <c:pt idx="4">
                  <c:v>Diseño Ingenieria</c:v>
                </c:pt>
                <c:pt idx="5">
                  <c:v>Licitacion</c:v>
                </c:pt>
                <c:pt idx="6">
                  <c:v>Planos menores</c:v>
                </c:pt>
              </c:strCache>
            </c:strRef>
          </c:cat>
          <c:val>
            <c:numRef>
              <c:f>'4.1 TABLA DINAMICA'!$B$2:$B$9</c:f>
              <c:numCache>
                <c:formatCode>_-[$₡-140A]* #,##0.00_-;\-[$₡-140A]* #,##0.00_-;_-[$₡-140A]* "-"??_-;_-@_-</c:formatCode>
                <c:ptCount val="7"/>
                <c:pt idx="0">
                  <c:v>4440000</c:v>
                </c:pt>
                <c:pt idx="1">
                  <c:v>383220000</c:v>
                </c:pt>
                <c:pt idx="2">
                  <c:v>212150000</c:v>
                </c:pt>
                <c:pt idx="3">
                  <c:v>13500000</c:v>
                </c:pt>
                <c:pt idx="4">
                  <c:v>8760000</c:v>
                </c:pt>
                <c:pt idx="5">
                  <c:v>243500000</c:v>
                </c:pt>
                <c:pt idx="6">
                  <c:v>4545000</c:v>
                </c:pt>
              </c:numCache>
            </c:numRef>
          </c:val>
          <c:extLst>
            <c:ext xmlns:c16="http://schemas.microsoft.com/office/drawing/2014/chart" uri="{C3380CC4-5D6E-409C-BE32-E72D297353CC}">
              <c16:uniqueId val="{00000000-DC31-1B42-A544-57C87B995160}"/>
            </c:ext>
          </c:extLst>
        </c:ser>
        <c:dLbls>
          <c:showLegendKey val="0"/>
          <c:showVal val="0"/>
          <c:showCatName val="0"/>
          <c:showSerName val="0"/>
          <c:showPercent val="0"/>
          <c:showBubbleSize val="0"/>
        </c:dLbls>
        <c:gapWidth val="182"/>
        <c:axId val="1011098175"/>
        <c:axId val="1041510255"/>
      </c:barChart>
      <c:catAx>
        <c:axId val="10110981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510255"/>
        <c:crosses val="autoZero"/>
        <c:auto val="1"/>
        <c:lblAlgn val="ctr"/>
        <c:lblOffset val="100"/>
        <c:noMultiLvlLbl val="0"/>
      </c:catAx>
      <c:valAx>
        <c:axId val="1041510255"/>
        <c:scaling>
          <c:orientation val="minMax"/>
        </c:scaling>
        <c:delete val="0"/>
        <c:axPos val="b"/>
        <c:majorGridlines>
          <c:spPr>
            <a:ln w="9525" cap="flat" cmpd="sng" algn="ctr">
              <a:solidFill>
                <a:schemeClr val="tx1">
                  <a:lumMod val="15000"/>
                  <a:lumOff val="85000"/>
                </a:schemeClr>
              </a:solidFill>
              <a:round/>
            </a:ln>
            <a:effectLst/>
          </c:spPr>
        </c:majorGridlines>
        <c:numFmt formatCode="_-[$₡-140A]* #,##0.00_-;\-[$₡-140A]* #,##0.00_-;_-[$₡-140A]*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10981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[CPM2T4.xlsx]4.1 TABLA DINAMICA!PivotTable2</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'4.1 TABLA DINAMICA'!$B$12</c:f>
              <c:strCache>
                <c:ptCount val="1"/>
                <c:pt idx="0">
                  <c:v>Total</c:v>
                </c:pt>
              </c:strCache>
            </c:strRef>
          </c:tx>
          <c:spPr>
            <a:solidFill>
              <a:schemeClr val="accent1"/>
            </a:solidFill>
            <a:ln>
              <a:noFill/>
            </a:ln>
            <a:effectLst/>
          </c:spPr>
          <c:invertIfNegative val="0"/>
          <c:cat>
            <c:strRef>
              <c:f>'4.1 TABLA DINAMICA'!$A$13:$A$17</c:f>
              <c:strCache>
                <c:ptCount val="4"/>
                <c:pt idx="0">
                  <c:v>Guillermo Solis </c:v>
                </c:pt>
                <c:pt idx="1">
                  <c:v>Reymar Garcia</c:v>
                </c:pt>
                <c:pt idx="2">
                  <c:v>Sergio Martinez</c:v>
                </c:pt>
                <c:pt idx="3">
                  <c:v>Silvia Gallegos</c:v>
                </c:pt>
              </c:strCache>
            </c:strRef>
          </c:cat>
          <c:val>
            <c:numRef>
              <c:f>'4.1 TABLA DINAMICA'!$B$13:$B$17</c:f>
              <c:numCache>
                <c:formatCode>_-[$₡-140A]* #,##0.00_-;\-[$₡-140A]* #,##0.00_-;_-[$₡-140A]* "-"??_-;_-@_-</c:formatCode>
                <c:ptCount val="4"/>
                <c:pt idx="0">
                  <c:v>364785000</c:v>
                </c:pt>
                <c:pt idx="1">
                  <c:v>266100000</c:v>
                </c:pt>
                <c:pt idx="2">
                  <c:v>181650000</c:v>
                </c:pt>
                <c:pt idx="3">
                  <c:v>57580000</c:v>
                </c:pt>
              </c:numCache>
            </c:numRef>
          </c:val>
          <c:extLst>
            <c:ext xmlns:c16="http://schemas.microsoft.com/office/drawing/2014/chart" uri="{C3380CC4-5D6E-409C-BE32-E72D297353CC}">
              <c16:uniqueId val="{00000000-E375-4243-877E-3E4014B68C42}"/>
            </c:ext>
          </c:extLst>
        </c:ser>
        <c:dLbls>
          <c:showLegendKey val="0"/>
          <c:showVal val="0"/>
          <c:showCatName val="0"/>
          <c:showSerName val="0"/>
          <c:showPercent val="0"/>
          <c:showBubbleSize val="0"/>
        </c:dLbls>
        <c:gapWidth val="219"/>
        <c:overlap val="-27"/>
        <c:axId val="1044909407"/>
        <c:axId val="1040441679"/>
      </c:barChart>
      <c:catAx>
        <c:axId val="1044909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0441679"/>
        <c:crosses val="autoZero"/>
        <c:auto val="1"/>
        <c:lblAlgn val="ctr"/>
        <c:lblOffset val="100"/>
        <c:noMultiLvlLbl val="0"/>
      </c:catAx>
      <c:valAx>
        <c:axId val="1040441679"/>
        <c:scaling>
          <c:orientation val="minMax"/>
        </c:scaling>
        <c:delete val="0"/>
        <c:axPos val="l"/>
        <c:majorGridlines>
          <c:spPr>
            <a:ln w="9525" cap="flat" cmpd="sng" algn="ctr">
              <a:solidFill>
                <a:schemeClr val="tx1">
                  <a:lumMod val="15000"/>
                  <a:lumOff val="85000"/>
                </a:schemeClr>
              </a:solidFill>
              <a:round/>
            </a:ln>
            <a:effectLst/>
          </c:spPr>
        </c:majorGridlines>
        <c:numFmt formatCode="_-[$₡-140A]* #,##0.00_-;\-[$₡-140A]* #,##0.00_-;_-[$₡-140A]*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49094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3729110</xdr:colOff>
      <xdr:row>11</xdr:row>
      <xdr:rowOff>16179</xdr:rowOff>
    </xdr:from>
    <xdr:to>
      <xdr:col>0</xdr:col>
      <xdr:colOff>4659364</xdr:colOff>
      <xdr:row>14</xdr:row>
      <xdr:rowOff>210318</xdr:rowOff>
    </xdr:to>
    <xdr:pic>
      <xdr:nvPicPr>
        <xdr:cNvPr id="2" name="Picture 1">
          <a:extLst>
            <a:ext uri="{FF2B5EF4-FFF2-40B4-BE49-F238E27FC236}">
              <a16:creationId xmlns:a16="http://schemas.microsoft.com/office/drawing/2014/main" id="{1804F37E-03F1-DE45-A781-623072337BA0}"/>
            </a:ext>
          </a:extLst>
        </xdr:cNvPr>
        <xdr:cNvPicPr/>
      </xdr:nvPicPr>
      <xdr:blipFill rotWithShape="1">
        <a:blip xmlns:r="http://schemas.openxmlformats.org/officeDocument/2006/relationships" r:embed="rId1" cstate="print">
          <a:alphaModFix/>
          <a:extLst>
            <a:ext uri="{28A0092B-C50C-407E-A947-70E740481C1C}">
              <a14:useLocalDpi xmlns:a14="http://schemas.microsoft.com/office/drawing/2010/main" val="0"/>
            </a:ext>
          </a:extLst>
        </a:blip>
        <a:srcRect l="49515"/>
        <a:stretch/>
      </xdr:blipFill>
      <xdr:spPr bwMode="auto">
        <a:xfrm>
          <a:off x="3729110" y="2289236"/>
          <a:ext cx="930254" cy="1092037"/>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154470</xdr:colOff>
      <xdr:row>13</xdr:row>
      <xdr:rowOff>96048</xdr:rowOff>
    </xdr:from>
    <xdr:to>
      <xdr:col>7</xdr:col>
      <xdr:colOff>522616</xdr:colOff>
      <xdr:row>18</xdr:row>
      <xdr:rowOff>42689</xdr:rowOff>
    </xdr:to>
    <xdr:sp macro="" textlink="">
      <xdr:nvSpPr>
        <xdr:cNvPr id="2" name="1 CuadroTexto">
          <a:extLst>
            <a:ext uri="{FF2B5EF4-FFF2-40B4-BE49-F238E27FC236}">
              <a16:creationId xmlns:a16="http://schemas.microsoft.com/office/drawing/2014/main" id="{35130917-FAF2-9B41-85E2-7689E1362181}"/>
            </a:ext>
          </a:extLst>
        </xdr:cNvPr>
        <xdr:cNvSpPr txBox="1"/>
      </xdr:nvSpPr>
      <xdr:spPr>
        <a:xfrm>
          <a:off x="3783041" y="2657393"/>
          <a:ext cx="6483357" cy="9284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400" b="1" i="1"/>
            <a:t>R</a:t>
          </a:r>
          <a:r>
            <a:rPr lang="es-CR" sz="1400" b="1" i="1">
              <a:solidFill>
                <a:srgbClr val="FF0000"/>
              </a:solidFill>
            </a:rPr>
            <a:t>///</a:t>
          </a:r>
          <a:r>
            <a:rPr lang="es-CR" sz="1400" b="1" i="1"/>
            <a:t> El</a:t>
          </a:r>
          <a:r>
            <a:rPr lang="es-CR" sz="1400" b="1" i="1" baseline="0"/>
            <a:t> VAN nos indica que el proyecto es rentable en el periodo establecido, y la TIR indica un buen negocio a un plazo más alejado, eso sí, con el comportamiento parecido o mejorado en los ingresos y bajando costos.</a:t>
          </a:r>
          <a:endParaRPr lang="es-CR" sz="1400" b="1" i="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2</xdr:row>
      <xdr:rowOff>88900</xdr:rowOff>
    </xdr:from>
    <xdr:to>
      <xdr:col>16</xdr:col>
      <xdr:colOff>139700</xdr:colOff>
      <xdr:row>43</xdr:row>
      <xdr:rowOff>114300</xdr:rowOff>
    </xdr:to>
    <xdr:sp macro="" textlink="">
      <xdr:nvSpPr>
        <xdr:cNvPr id="2" name="TextBox 1">
          <a:extLst>
            <a:ext uri="{FF2B5EF4-FFF2-40B4-BE49-F238E27FC236}">
              <a16:creationId xmlns:a16="http://schemas.microsoft.com/office/drawing/2014/main" id="{AE1A391C-45DB-B046-85E7-C9BAC1D49883}"/>
            </a:ext>
          </a:extLst>
        </xdr:cNvPr>
        <xdr:cNvSpPr txBox="1"/>
      </xdr:nvSpPr>
      <xdr:spPr>
        <a:xfrm>
          <a:off x="1016000" y="495300"/>
          <a:ext cx="12331700" cy="835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dk1"/>
              </a:solidFill>
              <a:effectLst/>
              <a:latin typeface="+mn-lt"/>
              <a:ea typeface="+mn-ea"/>
              <a:cs typeface="+mn-cs"/>
            </a:rPr>
            <a:t>AIDA DE PARAMO CR S.A</a:t>
          </a:r>
          <a:endParaRPr lang="en-US" sz="2000">
            <a:solidFill>
              <a:schemeClr val="dk1"/>
            </a:solidFill>
            <a:effectLst/>
            <a:latin typeface="+mn-lt"/>
            <a:ea typeface="+mn-ea"/>
            <a:cs typeface="+mn-cs"/>
          </a:endParaRPr>
        </a:p>
        <a:p>
          <a:br>
            <a:rPr lang="en-US" sz="2000">
              <a:solidFill>
                <a:schemeClr val="dk1"/>
              </a:solidFill>
              <a:effectLst/>
              <a:latin typeface="+mn-lt"/>
              <a:ea typeface="+mn-ea"/>
              <a:cs typeface="+mn-cs"/>
            </a:rPr>
          </a:br>
          <a:endParaRPr lang="en-US" sz="2000">
            <a:solidFill>
              <a:schemeClr val="dk1"/>
            </a:solidFill>
            <a:effectLst/>
            <a:latin typeface="+mn-lt"/>
            <a:ea typeface="+mn-ea"/>
            <a:cs typeface="+mn-cs"/>
          </a:endParaRPr>
        </a:p>
        <a:p>
          <a:r>
            <a:rPr lang="en-US" sz="2000" b="1">
              <a:solidFill>
                <a:schemeClr val="dk1"/>
              </a:solidFill>
              <a:effectLst/>
              <a:latin typeface="+mn-lt"/>
              <a:ea typeface="+mn-ea"/>
              <a:cs typeface="+mn-cs"/>
            </a:rPr>
            <a:t>Atención: </a:t>
          </a:r>
          <a:r>
            <a:rPr lang="en-US" sz="2000">
              <a:solidFill>
                <a:schemeClr val="dk1"/>
              </a:solidFill>
              <a:effectLst/>
              <a:latin typeface="+mn-lt"/>
              <a:ea typeface="+mn-ea"/>
              <a:cs typeface="+mn-cs"/>
            </a:rPr>
            <a:t>Concepto descrito de atención: es importante implementar elementos que generen la atención y la curiosidad de los posibles clientes mejorando en calidad de producto teniendo un nicho específico de mercado un contenido adecuado y de gran calidad que genere un valor agregado para la cercanía y la búsqueda del cliente. Podemos citar anuncios con casas modernas, acabados de lujo, elementos innovadores; como lo son la domótica y lad casas inteligentes, casas con baja huella de carbono y muchas más.</a:t>
          </a:r>
        </a:p>
        <a:p>
          <a:br>
            <a:rPr lang="en-US" sz="2000">
              <a:solidFill>
                <a:schemeClr val="dk1"/>
              </a:solidFill>
              <a:effectLst/>
              <a:latin typeface="+mn-lt"/>
              <a:ea typeface="+mn-ea"/>
              <a:cs typeface="+mn-cs"/>
            </a:rPr>
          </a:br>
          <a:endParaRPr lang="en-US" sz="2000">
            <a:solidFill>
              <a:schemeClr val="dk1"/>
            </a:solidFill>
            <a:effectLst/>
            <a:latin typeface="+mn-lt"/>
            <a:ea typeface="+mn-ea"/>
            <a:cs typeface="+mn-cs"/>
          </a:endParaRPr>
        </a:p>
        <a:p>
          <a:r>
            <a:rPr lang="en-US" sz="2000" b="1">
              <a:solidFill>
                <a:schemeClr val="dk1"/>
              </a:solidFill>
              <a:effectLst/>
              <a:latin typeface="+mn-lt"/>
              <a:ea typeface="+mn-ea"/>
              <a:cs typeface="+mn-cs"/>
            </a:rPr>
            <a:t>Interés: </a:t>
          </a:r>
          <a:r>
            <a:rPr lang="en-US" sz="2000" b="0">
              <a:solidFill>
                <a:schemeClr val="dk1"/>
              </a:solidFill>
              <a:effectLst/>
              <a:latin typeface="+mn-lt"/>
              <a:ea typeface="+mn-ea"/>
              <a:cs typeface="+mn-cs"/>
            </a:rPr>
            <a:t>E</a:t>
          </a:r>
          <a:r>
            <a:rPr lang="en-US" sz="2000">
              <a:solidFill>
                <a:schemeClr val="dk1"/>
              </a:solidFill>
              <a:effectLst/>
              <a:latin typeface="+mn-lt"/>
              <a:ea typeface="+mn-ea"/>
              <a:cs typeface="+mn-cs"/>
            </a:rPr>
            <a:t>s importante enfocarse en encontrar los intereses del cliente sus motivaciones y necesidades. Qué busca? Qué precio? Qué oportunidad?, Con estos elementos poder identificar la percepción que tiene el cliente de nuestro producto y cómo podemos elaborar una estrategia para que se interese.  </a:t>
          </a:r>
        </a:p>
        <a:p>
          <a:br>
            <a:rPr lang="en-US" sz="2000">
              <a:solidFill>
                <a:schemeClr val="dk1"/>
              </a:solidFill>
              <a:effectLst/>
              <a:latin typeface="+mn-lt"/>
              <a:ea typeface="+mn-ea"/>
              <a:cs typeface="+mn-cs"/>
            </a:rPr>
          </a:br>
          <a:endParaRPr lang="en-US" sz="2000">
            <a:solidFill>
              <a:schemeClr val="dk1"/>
            </a:solidFill>
            <a:effectLst/>
            <a:latin typeface="+mn-lt"/>
            <a:ea typeface="+mn-ea"/>
            <a:cs typeface="+mn-cs"/>
          </a:endParaRPr>
        </a:p>
        <a:p>
          <a:r>
            <a:rPr lang="en-US" sz="2000" b="1">
              <a:solidFill>
                <a:schemeClr val="dk1"/>
              </a:solidFill>
              <a:effectLst/>
              <a:latin typeface="+mn-lt"/>
              <a:ea typeface="+mn-ea"/>
              <a:cs typeface="+mn-cs"/>
            </a:rPr>
            <a:t>Deseo: </a:t>
          </a:r>
          <a:r>
            <a:rPr lang="en-US" sz="2000" b="0">
              <a:solidFill>
                <a:schemeClr val="dk1"/>
              </a:solidFill>
              <a:effectLst/>
              <a:latin typeface="+mn-lt"/>
              <a:ea typeface="+mn-ea"/>
              <a:cs typeface="+mn-cs"/>
            </a:rPr>
            <a:t>E</a:t>
          </a:r>
          <a:r>
            <a:rPr lang="en-US" sz="2000">
              <a:solidFill>
                <a:schemeClr val="dk1"/>
              </a:solidFill>
              <a:effectLst/>
              <a:latin typeface="+mn-lt"/>
              <a:ea typeface="+mn-ea"/>
              <a:cs typeface="+mn-cs"/>
            </a:rPr>
            <a:t>s importante enfocarse el que el cliente genere un deseo y que se decida y se entusiasme en tomar la decisión de compra esto se puede evaluar y trabajar con el costo adquisición del cliente, se le pueden dar muestras, visita a los proyectos, descuentos, y darle un enfoque a los atributos, características, propiedades, beneficios y soluciones que realmente brindar a nuestros productos o servicios.</a:t>
          </a:r>
        </a:p>
        <a:p>
          <a:br>
            <a:rPr lang="en-US" sz="2000">
              <a:solidFill>
                <a:schemeClr val="dk1"/>
              </a:solidFill>
              <a:effectLst/>
              <a:latin typeface="+mn-lt"/>
              <a:ea typeface="+mn-ea"/>
              <a:cs typeface="+mn-cs"/>
            </a:rPr>
          </a:br>
          <a:endParaRPr lang="en-US" sz="2000">
            <a:solidFill>
              <a:schemeClr val="dk1"/>
            </a:solidFill>
            <a:effectLst/>
            <a:latin typeface="+mn-lt"/>
            <a:ea typeface="+mn-ea"/>
            <a:cs typeface="+mn-cs"/>
          </a:endParaRPr>
        </a:p>
        <a:p>
          <a:r>
            <a:rPr lang="en-US" sz="2000" b="1">
              <a:solidFill>
                <a:schemeClr val="dk1"/>
              </a:solidFill>
              <a:effectLst/>
              <a:latin typeface="+mn-lt"/>
              <a:ea typeface="+mn-ea"/>
              <a:cs typeface="+mn-cs"/>
            </a:rPr>
            <a:t>Acción: </a:t>
          </a:r>
          <a:r>
            <a:rPr lang="en-US" sz="2000" b="0">
              <a:solidFill>
                <a:schemeClr val="dk1"/>
              </a:solidFill>
              <a:effectLst/>
              <a:latin typeface="+mn-lt"/>
              <a:ea typeface="+mn-ea"/>
              <a:cs typeface="+mn-cs"/>
            </a:rPr>
            <a:t>E</a:t>
          </a:r>
          <a:r>
            <a:rPr lang="en-US" sz="2000">
              <a:solidFill>
                <a:schemeClr val="dk1"/>
              </a:solidFill>
              <a:effectLst/>
              <a:latin typeface="+mn-lt"/>
              <a:ea typeface="+mn-ea"/>
              <a:cs typeface="+mn-cs"/>
            </a:rPr>
            <a:t>n este punto el cliente ya está decidido en realizar La compra del producto hay que tener un plan adecuado para poder evolucionar en la relación con el cliente para así poder Fidelizarlos y generar futuras recompras  así también que se conviertan en evangelizadores de nuestra marca atrayendo nuevos clientes de boca en boca.</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25400</xdr:colOff>
      <xdr:row>0</xdr:row>
      <xdr:rowOff>19050</xdr:rowOff>
    </xdr:from>
    <xdr:to>
      <xdr:col>12</xdr:col>
      <xdr:colOff>355600</xdr:colOff>
      <xdr:row>9</xdr:row>
      <xdr:rowOff>101600</xdr:rowOff>
    </xdr:to>
    <xdr:graphicFrame macro="">
      <xdr:nvGraphicFramePr>
        <xdr:cNvPr id="2" name="Chart 1">
          <a:extLst>
            <a:ext uri="{FF2B5EF4-FFF2-40B4-BE49-F238E27FC236}">
              <a16:creationId xmlns:a16="http://schemas.microsoft.com/office/drawing/2014/main" id="{A78FF1F6-3ABA-3944-8747-8448AA9D9C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12700</xdr:colOff>
      <xdr:row>9</xdr:row>
      <xdr:rowOff>184150</xdr:rowOff>
    </xdr:from>
    <xdr:to>
      <xdr:col>6</xdr:col>
      <xdr:colOff>889000</xdr:colOff>
      <xdr:row>25</xdr:row>
      <xdr:rowOff>177800</xdr:rowOff>
    </xdr:to>
    <xdr:graphicFrame macro="">
      <xdr:nvGraphicFramePr>
        <xdr:cNvPr id="3" name="Chart 2">
          <a:extLst>
            <a:ext uri="{FF2B5EF4-FFF2-40B4-BE49-F238E27FC236}">
              <a16:creationId xmlns:a16="http://schemas.microsoft.com/office/drawing/2014/main" id="{7863967B-217B-4D4A-8637-592CBD9D47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114300</xdr:colOff>
      <xdr:row>9</xdr:row>
      <xdr:rowOff>158750</xdr:rowOff>
    </xdr:from>
    <xdr:to>
      <xdr:col>11</xdr:col>
      <xdr:colOff>850900</xdr:colOff>
      <xdr:row>25</xdr:row>
      <xdr:rowOff>152400</xdr:rowOff>
    </xdr:to>
    <xdr:graphicFrame macro="">
      <xdr:nvGraphicFramePr>
        <xdr:cNvPr id="5" name="Chart 4">
          <a:extLst>
            <a:ext uri="{FF2B5EF4-FFF2-40B4-BE49-F238E27FC236}">
              <a16:creationId xmlns:a16="http://schemas.microsoft.com/office/drawing/2014/main" id="{4B4A2524-8D5D-184C-88A3-2C2C1C9A5F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12700</xdr:colOff>
      <xdr:row>27</xdr:row>
      <xdr:rowOff>31750</xdr:rowOff>
    </xdr:from>
    <xdr:to>
      <xdr:col>10</xdr:col>
      <xdr:colOff>203200</xdr:colOff>
      <xdr:row>43</xdr:row>
      <xdr:rowOff>101600</xdr:rowOff>
    </xdr:to>
    <xdr:graphicFrame macro="">
      <xdr:nvGraphicFramePr>
        <xdr:cNvPr id="7" name="Chart 6">
          <a:extLst>
            <a:ext uri="{FF2B5EF4-FFF2-40B4-BE49-F238E27FC236}">
              <a16:creationId xmlns:a16="http://schemas.microsoft.com/office/drawing/2014/main" id="{08769FA0-D270-9941-B047-6E537C8609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25400</xdr:colOff>
      <xdr:row>44</xdr:row>
      <xdr:rowOff>44450</xdr:rowOff>
    </xdr:from>
    <xdr:to>
      <xdr:col>10</xdr:col>
      <xdr:colOff>228600</xdr:colOff>
      <xdr:row>58</xdr:row>
      <xdr:rowOff>50800</xdr:rowOff>
    </xdr:to>
    <xdr:graphicFrame macro="">
      <xdr:nvGraphicFramePr>
        <xdr:cNvPr id="8" name="Chart 7">
          <a:extLst>
            <a:ext uri="{FF2B5EF4-FFF2-40B4-BE49-F238E27FC236}">
              <a16:creationId xmlns:a16="http://schemas.microsoft.com/office/drawing/2014/main" id="{962939E1-97D2-084C-B97E-10BC309F2F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1257300</xdr:colOff>
      <xdr:row>62</xdr:row>
      <xdr:rowOff>152400</xdr:rowOff>
    </xdr:from>
    <xdr:to>
      <xdr:col>10</xdr:col>
      <xdr:colOff>457200</xdr:colOff>
      <xdr:row>89</xdr:row>
      <xdr:rowOff>190500</xdr:rowOff>
    </xdr:to>
    <xdr:graphicFrame macro="">
      <xdr:nvGraphicFramePr>
        <xdr:cNvPr id="9" name="Chart 8">
          <a:extLst>
            <a:ext uri="{FF2B5EF4-FFF2-40B4-BE49-F238E27FC236}">
              <a16:creationId xmlns:a16="http://schemas.microsoft.com/office/drawing/2014/main" id="{C223FC30-F3C2-C044-B722-6FB6D93194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254000</xdr:colOff>
      <xdr:row>91</xdr:row>
      <xdr:rowOff>146050</xdr:rowOff>
    </xdr:from>
    <xdr:to>
      <xdr:col>11</xdr:col>
      <xdr:colOff>0</xdr:colOff>
      <xdr:row>105</xdr:row>
      <xdr:rowOff>44450</xdr:rowOff>
    </xdr:to>
    <xdr:graphicFrame macro="">
      <xdr:nvGraphicFramePr>
        <xdr:cNvPr id="10" name="Chart 9">
          <a:extLst>
            <a:ext uri="{FF2B5EF4-FFF2-40B4-BE49-F238E27FC236}">
              <a16:creationId xmlns:a16="http://schemas.microsoft.com/office/drawing/2014/main" id="{0B47ECFD-51DB-4D4A-AA3B-0CE2894B7E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3</xdr:row>
      <xdr:rowOff>127000</xdr:rowOff>
    </xdr:from>
    <xdr:to>
      <xdr:col>18</xdr:col>
      <xdr:colOff>355600</xdr:colOff>
      <xdr:row>13</xdr:row>
      <xdr:rowOff>82550</xdr:rowOff>
    </xdr:to>
    <xdr:graphicFrame macro="">
      <xdr:nvGraphicFramePr>
        <xdr:cNvPr id="2" name="Chart 1">
          <a:extLst>
            <a:ext uri="{FF2B5EF4-FFF2-40B4-BE49-F238E27FC236}">
              <a16:creationId xmlns:a16="http://schemas.microsoft.com/office/drawing/2014/main" id="{9068F685-88E3-594F-8433-8C4F9ADDA8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63500</xdr:colOff>
      <xdr:row>13</xdr:row>
      <xdr:rowOff>165100</xdr:rowOff>
    </xdr:from>
    <xdr:to>
      <xdr:col>6</xdr:col>
      <xdr:colOff>546100</xdr:colOff>
      <xdr:row>29</xdr:row>
      <xdr:rowOff>158750</xdr:rowOff>
    </xdr:to>
    <xdr:graphicFrame macro="">
      <xdr:nvGraphicFramePr>
        <xdr:cNvPr id="3" name="Chart 2">
          <a:extLst>
            <a:ext uri="{FF2B5EF4-FFF2-40B4-BE49-F238E27FC236}">
              <a16:creationId xmlns:a16="http://schemas.microsoft.com/office/drawing/2014/main" id="{A249E8C5-515E-0E43-848F-637AB91B2D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736600</xdr:colOff>
      <xdr:row>13</xdr:row>
      <xdr:rowOff>139700</xdr:rowOff>
    </xdr:from>
    <xdr:to>
      <xdr:col>12</xdr:col>
      <xdr:colOff>381000</xdr:colOff>
      <xdr:row>29</xdr:row>
      <xdr:rowOff>133350</xdr:rowOff>
    </xdr:to>
    <xdr:graphicFrame macro="">
      <xdr:nvGraphicFramePr>
        <xdr:cNvPr id="4" name="Chart 3">
          <a:extLst>
            <a:ext uri="{FF2B5EF4-FFF2-40B4-BE49-F238E27FC236}">
              <a16:creationId xmlns:a16="http://schemas.microsoft.com/office/drawing/2014/main" id="{9EB902A0-8565-BA4E-BF4B-163DF50FEF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38100</xdr:colOff>
      <xdr:row>30</xdr:row>
      <xdr:rowOff>165100</xdr:rowOff>
    </xdr:from>
    <xdr:to>
      <xdr:col>10</xdr:col>
      <xdr:colOff>406400</xdr:colOff>
      <xdr:row>44</xdr:row>
      <xdr:rowOff>171450</xdr:rowOff>
    </xdr:to>
    <xdr:graphicFrame macro="">
      <xdr:nvGraphicFramePr>
        <xdr:cNvPr id="5" name="Chart 4">
          <a:extLst>
            <a:ext uri="{FF2B5EF4-FFF2-40B4-BE49-F238E27FC236}">
              <a16:creationId xmlns:a16="http://schemas.microsoft.com/office/drawing/2014/main" id="{A182A4A2-7B2B-064A-9069-03E62234D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812800</xdr:colOff>
      <xdr:row>46</xdr:row>
      <xdr:rowOff>127000</xdr:rowOff>
    </xdr:from>
    <xdr:to>
      <xdr:col>10</xdr:col>
      <xdr:colOff>469900</xdr:colOff>
      <xdr:row>74</xdr:row>
      <xdr:rowOff>19050</xdr:rowOff>
    </xdr:to>
    <xdr:graphicFrame macro="">
      <xdr:nvGraphicFramePr>
        <xdr:cNvPr id="6" name="Chart 5">
          <a:extLst>
            <a:ext uri="{FF2B5EF4-FFF2-40B4-BE49-F238E27FC236}">
              <a16:creationId xmlns:a16="http://schemas.microsoft.com/office/drawing/2014/main" id="{9EFB91B3-F6A6-1E4E-A941-DA01F7263E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622300</xdr:colOff>
      <xdr:row>14</xdr:row>
      <xdr:rowOff>0</xdr:rowOff>
    </xdr:from>
    <xdr:to>
      <xdr:col>18</xdr:col>
      <xdr:colOff>368300</xdr:colOff>
      <xdr:row>29</xdr:row>
      <xdr:rowOff>88900</xdr:rowOff>
    </xdr:to>
    <xdr:graphicFrame macro="">
      <xdr:nvGraphicFramePr>
        <xdr:cNvPr id="7" name="Chart 6">
          <a:extLst>
            <a:ext uri="{FF2B5EF4-FFF2-40B4-BE49-F238E27FC236}">
              <a16:creationId xmlns:a16="http://schemas.microsoft.com/office/drawing/2014/main" id="{F880CEFC-A45E-664A-86BB-52982299CF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63500</xdr:colOff>
      <xdr:row>0</xdr:row>
      <xdr:rowOff>101600</xdr:rowOff>
    </xdr:from>
    <xdr:to>
      <xdr:col>18</xdr:col>
      <xdr:colOff>368300</xdr:colOff>
      <xdr:row>3</xdr:row>
      <xdr:rowOff>50800</xdr:rowOff>
    </xdr:to>
    <xdr:sp macro="" textlink="">
      <xdr:nvSpPr>
        <xdr:cNvPr id="8" name="TextBox 7">
          <a:extLst>
            <a:ext uri="{FF2B5EF4-FFF2-40B4-BE49-F238E27FC236}">
              <a16:creationId xmlns:a16="http://schemas.microsoft.com/office/drawing/2014/main" id="{A33268E0-6767-1647-8F69-CE58F1A404C0}"/>
            </a:ext>
          </a:extLst>
        </xdr:cNvPr>
        <xdr:cNvSpPr txBox="1"/>
      </xdr:nvSpPr>
      <xdr:spPr>
        <a:xfrm>
          <a:off x="889000" y="101600"/>
          <a:ext cx="14338300" cy="55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t>DASHBOARD PARAMO CR</a:t>
          </a:r>
          <a:r>
            <a:rPr lang="en-US" sz="2400" b="1" baseline="0"/>
            <a:t> </a:t>
          </a:r>
          <a:r>
            <a:rPr lang="en-US" sz="2400" b="1"/>
            <a:t>S.A</a:t>
          </a:r>
        </a:p>
      </xdr:txBody>
    </xdr:sp>
    <xdr:clientData/>
  </xdr:twoCellAnchor>
  <xdr:twoCellAnchor editAs="oneCell">
    <xdr:from>
      <xdr:col>10</xdr:col>
      <xdr:colOff>698500</xdr:colOff>
      <xdr:row>30</xdr:row>
      <xdr:rowOff>190500</xdr:rowOff>
    </xdr:from>
    <xdr:to>
      <xdr:col>14</xdr:col>
      <xdr:colOff>241300</xdr:colOff>
      <xdr:row>45</xdr:row>
      <xdr:rowOff>0</xdr:rowOff>
    </xdr:to>
    <mc:AlternateContent xmlns:mc="http://schemas.openxmlformats.org/markup-compatibility/2006">
      <mc:Choice xmlns:a14="http://schemas.microsoft.com/office/drawing/2010/main" Requires="a14">
        <xdr:graphicFrame macro="">
          <xdr:nvGraphicFramePr>
            <xdr:cNvPr id="9" name="Tipo">
              <a:extLst>
                <a:ext uri="{FF2B5EF4-FFF2-40B4-BE49-F238E27FC236}">
                  <a16:creationId xmlns:a16="http://schemas.microsoft.com/office/drawing/2014/main" id="{7D4B24D4-94FD-5C40-8AA2-736B10138717}"/>
                </a:ext>
              </a:extLst>
            </xdr:cNvPr>
            <xdr:cNvGraphicFramePr/>
          </xdr:nvGraphicFramePr>
          <xdr:xfrm>
            <a:off x="0" y="0"/>
            <a:ext cx="0" cy="0"/>
          </xdr:xfrm>
          <a:graphic>
            <a:graphicData uri="http://schemas.microsoft.com/office/drawing/2010/slicer">
              <sle:slicer xmlns:sle="http://schemas.microsoft.com/office/drawing/2010/slicer" name="Tipo"/>
            </a:graphicData>
          </a:graphic>
        </xdr:graphicFrame>
      </mc:Choice>
      <mc:Fallback>
        <xdr:sp macro="" textlink="">
          <xdr:nvSpPr>
            <xdr:cNvPr id="0" name=""/>
            <xdr:cNvSpPr>
              <a:spLocks noTextEdit="1"/>
            </xdr:cNvSpPr>
          </xdr:nvSpPr>
          <xdr:spPr>
            <a:xfrm>
              <a:off x="8953500" y="6286500"/>
              <a:ext cx="2844800" cy="28575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14</xdr:col>
      <xdr:colOff>584200</xdr:colOff>
      <xdr:row>46</xdr:row>
      <xdr:rowOff>114300</xdr:rowOff>
    </xdr:from>
    <xdr:to>
      <xdr:col>18</xdr:col>
      <xdr:colOff>381000</xdr:colOff>
      <xdr:row>59</xdr:row>
      <xdr:rowOff>155572</xdr:rowOff>
    </xdr:to>
    <mc:AlternateContent xmlns:mc="http://schemas.openxmlformats.org/markup-compatibility/2006">
      <mc:Choice xmlns:a14="http://schemas.microsoft.com/office/drawing/2010/main" Requires="a14">
        <xdr:graphicFrame macro="">
          <xdr:nvGraphicFramePr>
            <xdr:cNvPr id="10" name="Operacion">
              <a:extLst>
                <a:ext uri="{FF2B5EF4-FFF2-40B4-BE49-F238E27FC236}">
                  <a16:creationId xmlns:a16="http://schemas.microsoft.com/office/drawing/2014/main" id="{42F63656-2AD9-314A-80F5-35F2D8C606BD}"/>
                </a:ext>
              </a:extLst>
            </xdr:cNvPr>
            <xdr:cNvGraphicFramePr/>
          </xdr:nvGraphicFramePr>
          <xdr:xfrm>
            <a:off x="0" y="0"/>
            <a:ext cx="0" cy="0"/>
          </xdr:xfrm>
          <a:graphic>
            <a:graphicData uri="http://schemas.microsoft.com/office/drawing/2010/slicer">
              <sle:slicer xmlns:sle="http://schemas.microsoft.com/office/drawing/2010/slicer" name="Operacion"/>
            </a:graphicData>
          </a:graphic>
        </xdr:graphicFrame>
      </mc:Choice>
      <mc:Fallback>
        <xdr:sp macro="" textlink="">
          <xdr:nvSpPr>
            <xdr:cNvPr id="0" name=""/>
            <xdr:cNvSpPr>
              <a:spLocks noTextEdit="1"/>
            </xdr:cNvSpPr>
          </xdr:nvSpPr>
          <xdr:spPr>
            <a:xfrm>
              <a:off x="12141200" y="9461500"/>
              <a:ext cx="3098800" cy="268287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647700</xdr:colOff>
      <xdr:row>46</xdr:row>
      <xdr:rowOff>127000</xdr:rowOff>
    </xdr:from>
    <xdr:to>
      <xdr:col>14</xdr:col>
      <xdr:colOff>241300</xdr:colOff>
      <xdr:row>59</xdr:row>
      <xdr:rowOff>130172</xdr:rowOff>
    </xdr:to>
    <mc:AlternateContent xmlns:mc="http://schemas.openxmlformats.org/markup-compatibility/2006">
      <mc:Choice xmlns:a14="http://schemas.microsoft.com/office/drawing/2010/main" Requires="a14">
        <xdr:graphicFrame macro="">
          <xdr:nvGraphicFramePr>
            <xdr:cNvPr id="11" name="Provincia ">
              <a:extLst>
                <a:ext uri="{FF2B5EF4-FFF2-40B4-BE49-F238E27FC236}">
                  <a16:creationId xmlns:a16="http://schemas.microsoft.com/office/drawing/2014/main" id="{62316CF1-B03D-314E-B2BA-867CC49E356E}"/>
                </a:ext>
              </a:extLst>
            </xdr:cNvPr>
            <xdr:cNvGraphicFramePr/>
          </xdr:nvGraphicFramePr>
          <xdr:xfrm>
            <a:off x="0" y="0"/>
            <a:ext cx="0" cy="0"/>
          </xdr:xfrm>
          <a:graphic>
            <a:graphicData uri="http://schemas.microsoft.com/office/drawing/2010/slicer">
              <sle:slicer xmlns:sle="http://schemas.microsoft.com/office/drawing/2010/slicer" name="Provincia "/>
            </a:graphicData>
          </a:graphic>
        </xdr:graphicFrame>
      </mc:Choice>
      <mc:Fallback>
        <xdr:sp macro="" textlink="">
          <xdr:nvSpPr>
            <xdr:cNvPr id="0" name=""/>
            <xdr:cNvSpPr>
              <a:spLocks noTextEdit="1"/>
            </xdr:cNvSpPr>
          </xdr:nvSpPr>
          <xdr:spPr>
            <a:xfrm>
              <a:off x="8902700" y="9474200"/>
              <a:ext cx="2895600" cy="264477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14</xdr:col>
      <xdr:colOff>584200</xdr:colOff>
      <xdr:row>30</xdr:row>
      <xdr:rowOff>139700</xdr:rowOff>
    </xdr:from>
    <xdr:to>
      <xdr:col>18</xdr:col>
      <xdr:colOff>355600</xdr:colOff>
      <xdr:row>44</xdr:row>
      <xdr:rowOff>152400</xdr:rowOff>
    </xdr:to>
    <mc:AlternateContent xmlns:mc="http://schemas.openxmlformats.org/markup-compatibility/2006">
      <mc:Choice xmlns:a14="http://schemas.microsoft.com/office/drawing/2010/main" Requires="a14">
        <xdr:graphicFrame macro="">
          <xdr:nvGraphicFramePr>
            <xdr:cNvPr id="13" name="Venderor">
              <a:extLst>
                <a:ext uri="{FF2B5EF4-FFF2-40B4-BE49-F238E27FC236}">
                  <a16:creationId xmlns:a16="http://schemas.microsoft.com/office/drawing/2014/main" id="{968543C6-4799-744D-A83E-52725CD16846}"/>
                </a:ext>
              </a:extLst>
            </xdr:cNvPr>
            <xdr:cNvGraphicFramePr/>
          </xdr:nvGraphicFramePr>
          <xdr:xfrm>
            <a:off x="0" y="0"/>
            <a:ext cx="0" cy="0"/>
          </xdr:xfrm>
          <a:graphic>
            <a:graphicData uri="http://schemas.microsoft.com/office/drawing/2010/slicer">
              <sle:slicer xmlns:sle="http://schemas.microsoft.com/office/drawing/2010/slicer" name="Venderor"/>
            </a:graphicData>
          </a:graphic>
        </xdr:graphicFrame>
      </mc:Choice>
      <mc:Fallback>
        <xdr:sp macro="" textlink="">
          <xdr:nvSpPr>
            <xdr:cNvPr id="0" name=""/>
            <xdr:cNvSpPr>
              <a:spLocks noTextEdit="1"/>
            </xdr:cNvSpPr>
          </xdr:nvSpPr>
          <xdr:spPr>
            <a:xfrm>
              <a:off x="12141200" y="6235700"/>
              <a:ext cx="3073400" cy="28575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647700</xdr:colOff>
      <xdr:row>60</xdr:row>
      <xdr:rowOff>165100</xdr:rowOff>
    </xdr:from>
    <xdr:to>
      <xdr:col>18</xdr:col>
      <xdr:colOff>419100</xdr:colOff>
      <xdr:row>74</xdr:row>
      <xdr:rowOff>38100</xdr:rowOff>
    </xdr:to>
    <mc:AlternateContent xmlns:mc="http://schemas.openxmlformats.org/markup-compatibility/2006">
      <mc:Choice xmlns:tsle="http://schemas.microsoft.com/office/drawing/2012/timeslicer" Requires="tsle">
        <xdr:graphicFrame macro="">
          <xdr:nvGraphicFramePr>
            <xdr:cNvPr id="14" name="Fecha Venta">
              <a:extLst>
                <a:ext uri="{FF2B5EF4-FFF2-40B4-BE49-F238E27FC236}">
                  <a16:creationId xmlns:a16="http://schemas.microsoft.com/office/drawing/2014/main" id="{72BB50CE-82B8-3C43-8012-2E263060F89E}"/>
                </a:ext>
              </a:extLst>
            </xdr:cNvPr>
            <xdr:cNvGraphicFramePr/>
          </xdr:nvGraphicFramePr>
          <xdr:xfrm>
            <a:off x="0" y="0"/>
            <a:ext cx="0" cy="0"/>
          </xdr:xfrm>
          <a:graphic>
            <a:graphicData uri="http://schemas.microsoft.com/office/drawing/2012/timeslicer">
              <tsle:timeslicer xmlns:tsle="http://schemas.microsoft.com/office/drawing/2012/timeslicer" name="Fecha Venta"/>
            </a:graphicData>
          </a:graphic>
        </xdr:graphicFrame>
      </mc:Choice>
      <mc:Fallback>
        <xdr:sp macro="" textlink="">
          <xdr:nvSpPr>
            <xdr:cNvPr id="0" name=""/>
            <xdr:cNvSpPr>
              <a:spLocks noTextEdit="1"/>
            </xdr:cNvSpPr>
          </xdr:nvSpPr>
          <xdr:spPr>
            <a:xfrm>
              <a:off x="8902700" y="12357100"/>
              <a:ext cx="6375400" cy="27178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238.777225810183" createdVersion="6" refreshedVersion="6" minRefreshableVersion="3" recordCount="41" xr:uid="{F831CCA9-6B40-B240-A19A-2BEA4B502793}">
  <cacheSource type="worksheet">
    <worksheetSource name="Table1"/>
  </cacheSource>
  <cacheFields count="7">
    <cacheField name="Referencia" numFmtId="0">
      <sharedItems containsSemiMixedTypes="0" containsString="0" containsNumber="1" containsInteger="1" minValue="1" maxValue="41" count="41">
        <n v="1"/>
        <n v="2"/>
        <n v="3"/>
        <n v="4"/>
        <n v="5"/>
        <n v="6"/>
        <n v="7"/>
        <n v="8"/>
        <n v="9"/>
        <n v="10"/>
        <n v="11"/>
        <n v="12"/>
        <n v="13"/>
        <n v="14"/>
        <n v="15"/>
        <n v="16"/>
        <n v="17"/>
        <n v="18"/>
        <n v="19"/>
        <n v="20"/>
        <n v="21"/>
        <n v="22"/>
        <n v="23"/>
        <n v="24"/>
        <n v="25"/>
        <n v="26"/>
        <n v="27"/>
        <n v="28"/>
        <n v="29"/>
        <n v="30"/>
        <n v="31"/>
        <n v="32"/>
        <n v="33"/>
        <n v="34"/>
        <n v="35"/>
        <n v="36"/>
        <n v="37"/>
        <n v="38"/>
        <n v="39"/>
        <n v="40"/>
        <n v="41"/>
      </sharedItems>
    </cacheField>
    <cacheField name="Tipo" numFmtId="0">
      <sharedItems count="7">
        <s v="Construccion Casa"/>
        <s v="Construccion Comercial"/>
        <s v="Planos menores"/>
        <s v="Avaluo"/>
        <s v="Diseño Ingenieria"/>
        <s v="Diseño Arquitectura"/>
        <s v="Licitacion"/>
      </sharedItems>
    </cacheField>
    <cacheField name="Operacion" numFmtId="0">
      <sharedItems count="3">
        <s v="Construccion"/>
        <s v="Diseño"/>
        <s v="Informe"/>
      </sharedItems>
    </cacheField>
    <cacheField name="Provincia " numFmtId="0">
      <sharedItems count="4">
        <s v="San Jose"/>
        <s v="Heredia"/>
        <s v="Alajuela"/>
        <s v="Cartago"/>
      </sharedItems>
    </cacheField>
    <cacheField name="Precio Venta" numFmtId="164">
      <sharedItems containsSemiMixedTypes="0" containsString="0" containsNumber="1" containsInteger="1" minValue="230000" maxValue="116000000" count="40">
        <n v="56700000"/>
        <n v="32020000"/>
        <n v="25000000"/>
        <n v="2000000"/>
        <n v="360000"/>
        <n v="780000"/>
        <n v="34000000"/>
        <n v="3400000"/>
        <n v="2300000"/>
        <n v="1100000"/>
        <n v="500000"/>
        <n v="72000000"/>
        <n v="50500000"/>
        <n v="42700000"/>
        <n v="1200000"/>
        <n v="900000"/>
        <n v="12000000"/>
        <n v="2200000"/>
        <n v="3300000"/>
        <n v="13500000"/>
        <n v="87000000"/>
        <n v="1250000"/>
        <n v="560000"/>
        <n v="250000"/>
        <n v="27890000"/>
        <n v="12560000"/>
        <n v="57000000"/>
        <n v="46000000"/>
        <n v="38000000"/>
        <n v="670000"/>
        <n v="450000"/>
        <n v="230000"/>
        <n v="3800000"/>
        <n v="15000000"/>
        <n v="3200000"/>
        <n v="2450000"/>
        <n v="29000000"/>
        <n v="47000000"/>
        <n v="345000"/>
        <n v="116000000"/>
      </sharedItems>
    </cacheField>
    <cacheField name="Fecha Venta" numFmtId="165">
      <sharedItems containsSemiMixedTypes="0" containsNonDate="0" containsDate="1" containsString="0" minDate="2020-01-10T00:00:00" maxDate="2020-12-29T00:00:00" count="41">
        <d v="2020-01-10T00:00:00"/>
        <d v="2020-01-24T00:00:00"/>
        <d v="2020-01-29T00:00:00"/>
        <d v="2020-01-31T00:00:00"/>
        <d v="2020-02-05T00:00:00"/>
        <d v="2020-02-12T00:00:00"/>
        <d v="2020-03-07T00:00:00"/>
        <d v="2020-03-10T00:00:00"/>
        <d v="2020-03-14T00:00:00"/>
        <d v="2020-03-16T00:00:00"/>
        <d v="2020-04-07T00:00:00"/>
        <d v="2020-04-20T00:00:00"/>
        <d v="2020-04-29T00:00:00"/>
        <d v="2020-04-30T00:00:00"/>
        <d v="2020-05-03T00:00:00"/>
        <d v="2020-05-28T00:00:00"/>
        <d v="2020-06-05T00:00:00"/>
        <d v="2020-06-12T00:00:00"/>
        <d v="2020-06-23T00:00:00"/>
        <d v="2020-06-29T00:00:00"/>
        <d v="2020-07-14T00:00:00"/>
        <d v="2020-08-03T00:00:00"/>
        <d v="2020-08-12T00:00:00"/>
        <d v="2020-08-19T00:00:00"/>
        <d v="2020-08-27T00:00:00"/>
        <d v="2020-08-28T00:00:00"/>
        <d v="2020-09-09T00:00:00"/>
        <d v="2020-09-18T00:00:00"/>
        <d v="2020-10-03T00:00:00"/>
        <d v="2020-10-12T00:00:00"/>
        <d v="2020-10-21T00:00:00"/>
        <d v="2020-10-26T00:00:00"/>
        <d v="2020-10-29T00:00:00"/>
        <d v="2020-11-02T00:00:00"/>
        <d v="2020-11-07T00:00:00"/>
        <d v="2020-11-16T00:00:00"/>
        <d v="2020-11-22T00:00:00"/>
        <d v="2020-12-03T00:00:00"/>
        <d v="2020-12-09T00:00:00"/>
        <d v="2020-12-19T00:00:00"/>
        <d v="2020-12-28T00:00:00"/>
      </sharedItems>
    </cacheField>
    <cacheField name="Venderor" numFmtId="0">
      <sharedItems count="4">
        <s v="Reymar Garcia"/>
        <s v="Sergio Martinez"/>
        <s v="Silvia Gallegos"/>
        <s v="Guillermo Solis "/>
      </sharedItems>
    </cacheField>
  </cacheFields>
  <extLst>
    <ext xmlns:x14="http://schemas.microsoft.com/office/spreadsheetml/2009/9/main" uri="{725AE2AE-9491-48be-B2B4-4EB974FC3084}">
      <x14:pivotCacheDefinition pivotCacheId="134979692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
  <r>
    <x v="0"/>
    <x v="0"/>
    <x v="0"/>
    <x v="0"/>
    <x v="0"/>
    <x v="0"/>
    <x v="0"/>
  </r>
  <r>
    <x v="1"/>
    <x v="0"/>
    <x v="0"/>
    <x v="1"/>
    <x v="1"/>
    <x v="1"/>
    <x v="1"/>
  </r>
  <r>
    <x v="2"/>
    <x v="1"/>
    <x v="0"/>
    <x v="0"/>
    <x v="2"/>
    <x v="2"/>
    <x v="2"/>
  </r>
  <r>
    <x v="3"/>
    <x v="2"/>
    <x v="1"/>
    <x v="1"/>
    <x v="3"/>
    <x v="3"/>
    <x v="2"/>
  </r>
  <r>
    <x v="4"/>
    <x v="3"/>
    <x v="2"/>
    <x v="2"/>
    <x v="4"/>
    <x v="4"/>
    <x v="1"/>
  </r>
  <r>
    <x v="5"/>
    <x v="3"/>
    <x v="2"/>
    <x v="3"/>
    <x v="5"/>
    <x v="5"/>
    <x v="3"/>
  </r>
  <r>
    <x v="6"/>
    <x v="0"/>
    <x v="0"/>
    <x v="0"/>
    <x v="6"/>
    <x v="6"/>
    <x v="0"/>
  </r>
  <r>
    <x v="7"/>
    <x v="4"/>
    <x v="1"/>
    <x v="0"/>
    <x v="7"/>
    <x v="7"/>
    <x v="3"/>
  </r>
  <r>
    <x v="8"/>
    <x v="5"/>
    <x v="1"/>
    <x v="1"/>
    <x v="8"/>
    <x v="8"/>
    <x v="1"/>
  </r>
  <r>
    <x v="9"/>
    <x v="4"/>
    <x v="1"/>
    <x v="2"/>
    <x v="9"/>
    <x v="9"/>
    <x v="2"/>
  </r>
  <r>
    <x v="10"/>
    <x v="3"/>
    <x v="2"/>
    <x v="1"/>
    <x v="10"/>
    <x v="10"/>
    <x v="2"/>
  </r>
  <r>
    <x v="11"/>
    <x v="0"/>
    <x v="0"/>
    <x v="1"/>
    <x v="11"/>
    <x v="11"/>
    <x v="1"/>
  </r>
  <r>
    <x v="12"/>
    <x v="0"/>
    <x v="0"/>
    <x v="3"/>
    <x v="12"/>
    <x v="12"/>
    <x v="3"/>
  </r>
  <r>
    <x v="13"/>
    <x v="1"/>
    <x v="0"/>
    <x v="0"/>
    <x v="13"/>
    <x v="13"/>
    <x v="3"/>
  </r>
  <r>
    <x v="14"/>
    <x v="3"/>
    <x v="2"/>
    <x v="0"/>
    <x v="14"/>
    <x v="14"/>
    <x v="0"/>
  </r>
  <r>
    <x v="15"/>
    <x v="5"/>
    <x v="1"/>
    <x v="0"/>
    <x v="15"/>
    <x v="15"/>
    <x v="3"/>
  </r>
  <r>
    <x v="16"/>
    <x v="6"/>
    <x v="1"/>
    <x v="0"/>
    <x v="16"/>
    <x v="16"/>
    <x v="3"/>
  </r>
  <r>
    <x v="17"/>
    <x v="2"/>
    <x v="1"/>
    <x v="0"/>
    <x v="17"/>
    <x v="17"/>
    <x v="3"/>
  </r>
  <r>
    <x v="18"/>
    <x v="5"/>
    <x v="1"/>
    <x v="3"/>
    <x v="18"/>
    <x v="18"/>
    <x v="2"/>
  </r>
  <r>
    <x v="19"/>
    <x v="6"/>
    <x v="1"/>
    <x v="0"/>
    <x v="19"/>
    <x v="19"/>
    <x v="1"/>
  </r>
  <r>
    <x v="20"/>
    <x v="6"/>
    <x v="0"/>
    <x v="0"/>
    <x v="20"/>
    <x v="20"/>
    <x v="0"/>
  </r>
  <r>
    <x v="21"/>
    <x v="4"/>
    <x v="1"/>
    <x v="1"/>
    <x v="21"/>
    <x v="21"/>
    <x v="3"/>
  </r>
  <r>
    <x v="22"/>
    <x v="4"/>
    <x v="1"/>
    <x v="0"/>
    <x v="22"/>
    <x v="22"/>
    <x v="3"/>
  </r>
  <r>
    <x v="23"/>
    <x v="3"/>
    <x v="2"/>
    <x v="3"/>
    <x v="23"/>
    <x v="23"/>
    <x v="3"/>
  </r>
  <r>
    <x v="24"/>
    <x v="1"/>
    <x v="0"/>
    <x v="0"/>
    <x v="24"/>
    <x v="24"/>
    <x v="3"/>
  </r>
  <r>
    <x v="25"/>
    <x v="1"/>
    <x v="0"/>
    <x v="2"/>
    <x v="25"/>
    <x v="25"/>
    <x v="3"/>
  </r>
  <r>
    <x v="26"/>
    <x v="1"/>
    <x v="0"/>
    <x v="0"/>
    <x v="26"/>
    <x v="26"/>
    <x v="1"/>
  </r>
  <r>
    <x v="27"/>
    <x v="0"/>
    <x v="0"/>
    <x v="1"/>
    <x v="27"/>
    <x v="27"/>
    <x v="0"/>
  </r>
  <r>
    <x v="28"/>
    <x v="0"/>
    <x v="0"/>
    <x v="3"/>
    <x v="28"/>
    <x v="28"/>
    <x v="0"/>
  </r>
  <r>
    <x v="29"/>
    <x v="3"/>
    <x v="2"/>
    <x v="3"/>
    <x v="29"/>
    <x v="29"/>
    <x v="1"/>
  </r>
  <r>
    <x v="30"/>
    <x v="3"/>
    <x v="2"/>
    <x v="2"/>
    <x v="30"/>
    <x v="30"/>
    <x v="2"/>
  </r>
  <r>
    <x v="31"/>
    <x v="3"/>
    <x v="2"/>
    <x v="0"/>
    <x v="31"/>
    <x v="31"/>
    <x v="2"/>
  </r>
  <r>
    <x v="32"/>
    <x v="5"/>
    <x v="1"/>
    <x v="0"/>
    <x v="32"/>
    <x v="32"/>
    <x v="1"/>
  </r>
  <r>
    <x v="33"/>
    <x v="6"/>
    <x v="1"/>
    <x v="2"/>
    <x v="33"/>
    <x v="33"/>
    <x v="3"/>
  </r>
  <r>
    <x v="34"/>
    <x v="5"/>
    <x v="1"/>
    <x v="2"/>
    <x v="34"/>
    <x v="34"/>
    <x v="0"/>
  </r>
  <r>
    <x v="35"/>
    <x v="4"/>
    <x v="1"/>
    <x v="1"/>
    <x v="35"/>
    <x v="35"/>
    <x v="3"/>
  </r>
  <r>
    <x v="36"/>
    <x v="0"/>
    <x v="0"/>
    <x v="1"/>
    <x v="2"/>
    <x v="36"/>
    <x v="2"/>
  </r>
  <r>
    <x v="37"/>
    <x v="0"/>
    <x v="0"/>
    <x v="3"/>
    <x v="36"/>
    <x v="37"/>
    <x v="3"/>
  </r>
  <r>
    <x v="38"/>
    <x v="1"/>
    <x v="0"/>
    <x v="2"/>
    <x v="37"/>
    <x v="38"/>
    <x v="3"/>
  </r>
  <r>
    <x v="39"/>
    <x v="2"/>
    <x v="1"/>
    <x v="0"/>
    <x v="38"/>
    <x v="39"/>
    <x v="3"/>
  </r>
  <r>
    <x v="40"/>
    <x v="6"/>
    <x v="0"/>
    <x v="0"/>
    <x v="39"/>
    <x v="4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43FBEF6-CA03-1C4D-B69B-2ED69DDF4839}"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7">
  <location ref="A1:B9" firstHeaderRow="1" firstDataRow="1" firstDataCol="1"/>
  <pivotFields count="7">
    <pivotField showAll="0"/>
    <pivotField axis="axisRow" showAll="0">
      <items count="8">
        <item x="3"/>
        <item x="0"/>
        <item x="1"/>
        <item x="5"/>
        <item x="4"/>
        <item x="6"/>
        <item x="2"/>
        <item t="default"/>
      </items>
    </pivotField>
    <pivotField showAll="0">
      <items count="4">
        <item x="0"/>
        <item x="1"/>
        <item x="2"/>
        <item t="default"/>
      </items>
    </pivotField>
    <pivotField showAll="0">
      <items count="5">
        <item x="2"/>
        <item x="3"/>
        <item x="1"/>
        <item x="0"/>
        <item t="default"/>
      </items>
    </pivotField>
    <pivotField dataField="1" numFmtId="164" showAll="0">
      <items count="41">
        <item x="31"/>
        <item x="23"/>
        <item x="38"/>
        <item x="4"/>
        <item x="30"/>
        <item x="10"/>
        <item x="22"/>
        <item x="29"/>
        <item x="5"/>
        <item x="15"/>
        <item x="9"/>
        <item x="14"/>
        <item x="21"/>
        <item x="3"/>
        <item x="17"/>
        <item x="8"/>
        <item x="35"/>
        <item x="34"/>
        <item x="18"/>
        <item x="7"/>
        <item x="32"/>
        <item x="16"/>
        <item x="25"/>
        <item x="19"/>
        <item x="33"/>
        <item x="2"/>
        <item x="24"/>
        <item x="36"/>
        <item x="1"/>
        <item x="6"/>
        <item x="28"/>
        <item x="13"/>
        <item x="27"/>
        <item x="37"/>
        <item x="12"/>
        <item x="0"/>
        <item x="26"/>
        <item x="11"/>
        <item x="20"/>
        <item x="39"/>
        <item t="default"/>
      </items>
    </pivotField>
    <pivotField numFmtId="165" showAll="0"/>
    <pivotField showAll="0">
      <items count="5">
        <item x="3"/>
        <item x="0"/>
        <item x="1"/>
        <item x="2"/>
        <item t="default"/>
      </items>
    </pivotField>
  </pivotFields>
  <rowFields count="1">
    <field x="1"/>
  </rowFields>
  <rowItems count="8">
    <i>
      <x/>
    </i>
    <i>
      <x v="1"/>
    </i>
    <i>
      <x v="2"/>
    </i>
    <i>
      <x v="3"/>
    </i>
    <i>
      <x v="4"/>
    </i>
    <i>
      <x v="5"/>
    </i>
    <i>
      <x v="6"/>
    </i>
    <i t="grand">
      <x/>
    </i>
  </rowItems>
  <colItems count="1">
    <i/>
  </colItems>
  <dataFields count="1">
    <dataField name="Sum of Precio Venta" fld="4" baseField="0" baseItem="0" numFmtId="164"/>
  </dataFields>
  <formats count="2">
    <format dxfId="12">
      <pivotArea outline="0" collapsedLevelsAreSubtotals="1" fieldPosition="0"/>
    </format>
    <format dxfId="11">
      <pivotArea dataOnly="0" labelOnly="1" outline="0" axis="axisValues" fieldPosition="0"/>
    </format>
  </formats>
  <chartFormats count="26">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4" format="2">
      <pivotArea type="data" outline="0" fieldPosition="0">
        <references count="2">
          <reference field="4294967294" count="1" selected="0">
            <x v="0"/>
          </reference>
          <reference field="1" count="1" selected="0">
            <x v="0"/>
          </reference>
        </references>
      </pivotArea>
    </chartFormat>
    <chartFormat chart="4" format="3">
      <pivotArea type="data" outline="0" fieldPosition="0">
        <references count="2">
          <reference field="4294967294" count="1" selected="0">
            <x v="0"/>
          </reference>
          <reference field="1" count="1" selected="0">
            <x v="1"/>
          </reference>
        </references>
      </pivotArea>
    </chartFormat>
    <chartFormat chart="4" format="4">
      <pivotArea type="data" outline="0" fieldPosition="0">
        <references count="2">
          <reference field="4294967294" count="1" selected="0">
            <x v="0"/>
          </reference>
          <reference field="1" count="1" selected="0">
            <x v="2"/>
          </reference>
        </references>
      </pivotArea>
    </chartFormat>
    <chartFormat chart="4" format="5">
      <pivotArea type="data" outline="0" fieldPosition="0">
        <references count="2">
          <reference field="4294967294" count="1" selected="0">
            <x v="0"/>
          </reference>
          <reference field="1" count="1" selected="0">
            <x v="3"/>
          </reference>
        </references>
      </pivotArea>
    </chartFormat>
    <chartFormat chart="4" format="6">
      <pivotArea type="data" outline="0" fieldPosition="0">
        <references count="2">
          <reference field="4294967294" count="1" selected="0">
            <x v="0"/>
          </reference>
          <reference field="1" count="1" selected="0">
            <x v="4"/>
          </reference>
        </references>
      </pivotArea>
    </chartFormat>
    <chartFormat chart="4" format="7">
      <pivotArea type="data" outline="0" fieldPosition="0">
        <references count="2">
          <reference field="4294967294" count="1" selected="0">
            <x v="0"/>
          </reference>
          <reference field="1" count="1" selected="0">
            <x v="5"/>
          </reference>
        </references>
      </pivotArea>
    </chartFormat>
    <chartFormat chart="4" format="8">
      <pivotArea type="data" outline="0" fieldPosition="0">
        <references count="2">
          <reference field="4294967294" count="1" selected="0">
            <x v="0"/>
          </reference>
          <reference field="1" count="1" selected="0">
            <x v="6"/>
          </reference>
        </references>
      </pivotArea>
    </chartFormat>
    <chartFormat chart="6" format="9" series="1">
      <pivotArea type="data" outline="0" fieldPosition="0">
        <references count="1">
          <reference field="4294967294" count="1" selected="0">
            <x v="0"/>
          </reference>
        </references>
      </pivotArea>
    </chartFormat>
    <chartFormat chart="6" format="10">
      <pivotArea type="data" outline="0" fieldPosition="0">
        <references count="2">
          <reference field="4294967294" count="1" selected="0">
            <x v="0"/>
          </reference>
          <reference field="1" count="1" selected="0">
            <x v="0"/>
          </reference>
        </references>
      </pivotArea>
    </chartFormat>
    <chartFormat chart="6" format="11">
      <pivotArea type="data" outline="0" fieldPosition="0">
        <references count="2">
          <reference field="4294967294" count="1" selected="0">
            <x v="0"/>
          </reference>
          <reference field="1" count="1" selected="0">
            <x v="1"/>
          </reference>
        </references>
      </pivotArea>
    </chartFormat>
    <chartFormat chart="6" format="12">
      <pivotArea type="data" outline="0" fieldPosition="0">
        <references count="2">
          <reference field="4294967294" count="1" selected="0">
            <x v="0"/>
          </reference>
          <reference field="1" count="1" selected="0">
            <x v="2"/>
          </reference>
        </references>
      </pivotArea>
    </chartFormat>
    <chartFormat chart="6" format="13">
      <pivotArea type="data" outline="0" fieldPosition="0">
        <references count="2">
          <reference field="4294967294" count="1" selected="0">
            <x v="0"/>
          </reference>
          <reference field="1" count="1" selected="0">
            <x v="3"/>
          </reference>
        </references>
      </pivotArea>
    </chartFormat>
    <chartFormat chart="6" format="14">
      <pivotArea type="data" outline="0" fieldPosition="0">
        <references count="2">
          <reference field="4294967294" count="1" selected="0">
            <x v="0"/>
          </reference>
          <reference field="1" count="1" selected="0">
            <x v="4"/>
          </reference>
        </references>
      </pivotArea>
    </chartFormat>
    <chartFormat chart="6" format="15">
      <pivotArea type="data" outline="0" fieldPosition="0">
        <references count="2">
          <reference field="4294967294" count="1" selected="0">
            <x v="0"/>
          </reference>
          <reference field="1" count="1" selected="0">
            <x v="5"/>
          </reference>
        </references>
      </pivotArea>
    </chartFormat>
    <chartFormat chart="6" format="16">
      <pivotArea type="data" outline="0" fieldPosition="0">
        <references count="2">
          <reference field="4294967294" count="1" selected="0">
            <x v="0"/>
          </reference>
          <reference field="1" count="1" selected="0">
            <x v="6"/>
          </reference>
        </references>
      </pivotArea>
    </chartFormat>
    <chartFormat chart="3" format="1">
      <pivotArea type="data" outline="0" fieldPosition="0">
        <references count="2">
          <reference field="4294967294" count="1" selected="0">
            <x v="0"/>
          </reference>
          <reference field="1" count="1" selected="0">
            <x v="0"/>
          </reference>
        </references>
      </pivotArea>
    </chartFormat>
    <chartFormat chart="3" format="2">
      <pivotArea type="data" outline="0" fieldPosition="0">
        <references count="2">
          <reference field="4294967294" count="1" selected="0">
            <x v="0"/>
          </reference>
          <reference field="1" count="1" selected="0">
            <x v="1"/>
          </reference>
        </references>
      </pivotArea>
    </chartFormat>
    <chartFormat chart="3" format="3">
      <pivotArea type="data" outline="0" fieldPosition="0">
        <references count="2">
          <reference field="4294967294" count="1" selected="0">
            <x v="0"/>
          </reference>
          <reference field="1" count="1" selected="0">
            <x v="2"/>
          </reference>
        </references>
      </pivotArea>
    </chartFormat>
    <chartFormat chart="3" format="4">
      <pivotArea type="data" outline="0" fieldPosition="0">
        <references count="2">
          <reference field="4294967294" count="1" selected="0">
            <x v="0"/>
          </reference>
          <reference field="1" count="1" selected="0">
            <x v="3"/>
          </reference>
        </references>
      </pivotArea>
    </chartFormat>
    <chartFormat chart="3" format="5">
      <pivotArea type="data" outline="0" fieldPosition="0">
        <references count="2">
          <reference field="4294967294" count="1" selected="0">
            <x v="0"/>
          </reference>
          <reference field="1" count="1" selected="0">
            <x v="4"/>
          </reference>
        </references>
      </pivotArea>
    </chartFormat>
    <chartFormat chart="3" format="6">
      <pivotArea type="data" outline="0" fieldPosition="0">
        <references count="2">
          <reference field="4294967294" count="1" selected="0">
            <x v="0"/>
          </reference>
          <reference field="1" count="1" selected="0">
            <x v="5"/>
          </reference>
        </references>
      </pivotArea>
    </chartFormat>
    <chartFormat chart="3" format="7">
      <pivotArea type="data" outline="0" fieldPosition="0">
        <references count="2">
          <reference field="4294967294" count="1" selected="0">
            <x v="0"/>
          </reference>
          <reference field="1"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56D18B9-E6F6-1447-B372-BD19CF424C95}" name="PivotTable6" cacheId="1" dataOnRows="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73:B94" firstHeaderRow="1" firstDataRow="1" firstDataCol="1"/>
  <pivotFields count="7">
    <pivotField showAll="0"/>
    <pivotField showAll="0">
      <items count="8">
        <item x="3"/>
        <item x="0"/>
        <item x="1"/>
        <item x="5"/>
        <item x="4"/>
        <item x="6"/>
        <item x="2"/>
        <item t="default"/>
      </items>
    </pivotField>
    <pivotField showAll="0">
      <items count="4">
        <item x="0"/>
        <item x="1"/>
        <item x="2"/>
        <item t="default"/>
      </items>
    </pivotField>
    <pivotField axis="axisRow" showAll="0">
      <items count="5">
        <item x="2"/>
        <item x="3"/>
        <item x="1"/>
        <item x="0"/>
        <item t="default"/>
      </items>
    </pivotField>
    <pivotField dataField="1" numFmtId="164" showAll="0"/>
    <pivotField numFmtId="165" showAll="0"/>
    <pivotField axis="axisRow" showAll="0">
      <items count="5">
        <item x="3"/>
        <item x="0"/>
        <item x="1"/>
        <item x="2"/>
        <item t="default"/>
      </items>
    </pivotField>
  </pivotFields>
  <rowFields count="2">
    <field x="6"/>
    <field x="3"/>
  </rowFields>
  <rowItems count="21">
    <i>
      <x/>
    </i>
    <i r="1">
      <x/>
    </i>
    <i r="1">
      <x v="1"/>
    </i>
    <i r="1">
      <x v="2"/>
    </i>
    <i r="1">
      <x v="3"/>
    </i>
    <i>
      <x v="1"/>
    </i>
    <i r="1">
      <x/>
    </i>
    <i r="1">
      <x v="1"/>
    </i>
    <i r="1">
      <x v="2"/>
    </i>
    <i r="1">
      <x v="3"/>
    </i>
    <i>
      <x v="2"/>
    </i>
    <i r="1">
      <x/>
    </i>
    <i r="1">
      <x v="1"/>
    </i>
    <i r="1">
      <x v="2"/>
    </i>
    <i r="1">
      <x v="3"/>
    </i>
    <i>
      <x v="3"/>
    </i>
    <i r="1">
      <x/>
    </i>
    <i r="1">
      <x v="1"/>
    </i>
    <i r="1">
      <x v="2"/>
    </i>
    <i r="1">
      <x v="3"/>
    </i>
    <i t="grand">
      <x/>
    </i>
  </rowItems>
  <colItems count="1">
    <i/>
  </colItems>
  <dataFields count="1">
    <dataField name="Sum of Precio Venta" fld="4" baseField="0" baseItem="0" numFmtId="164"/>
  </dataFields>
  <formats count="2">
    <format dxfId="14">
      <pivotArea outline="0" collapsedLevelsAreSubtotals="1" fieldPosition="0"/>
    </format>
    <format dxfId="13">
      <pivotArea dataOnly="0" labelOnly="1" outline="0" axis="axisValues" fieldPosition="0"/>
    </format>
  </formats>
  <chartFormats count="2">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724D140-3639-8D4C-8946-757C0F06E320}" name="PivotTable5"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A28:B70" firstHeaderRow="1" firstDataRow="1" firstDataCol="1"/>
  <pivotFields count="7">
    <pivotField showAll="0"/>
    <pivotField showAll="0">
      <items count="8">
        <item x="3"/>
        <item x="0"/>
        <item x="1"/>
        <item x="5"/>
        <item x="4"/>
        <item x="6"/>
        <item x="2"/>
        <item t="default"/>
      </items>
    </pivotField>
    <pivotField showAll="0">
      <items count="4">
        <item x="0"/>
        <item x="1"/>
        <item x="2"/>
        <item t="default"/>
      </items>
    </pivotField>
    <pivotField showAll="0">
      <items count="5">
        <item x="2"/>
        <item x="3"/>
        <item x="1"/>
        <item x="0"/>
        <item t="default"/>
      </items>
    </pivotField>
    <pivotField dataField="1" numFmtId="164" showAll="0"/>
    <pivotField axis="axisRow" numFmtId="165" showAll="0">
      <items count="4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t="default"/>
      </items>
    </pivotField>
    <pivotField showAll="0">
      <items count="5">
        <item x="3"/>
        <item x="0"/>
        <item x="1"/>
        <item x="2"/>
        <item t="default"/>
      </items>
    </pivotField>
  </pivotFields>
  <rowFields count="1">
    <field x="5"/>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t="grand">
      <x/>
    </i>
  </rowItems>
  <colItems count="1">
    <i/>
  </colItems>
  <dataFields count="1">
    <dataField name="Sum of Precio Venta" fld="4" baseField="0" baseItem="0" numFmtId="164"/>
  </dataFields>
  <formats count="2">
    <format dxfId="16">
      <pivotArea outline="0" collapsedLevelsAreSubtotals="1" fieldPosition="0"/>
    </format>
    <format dxfId="15">
      <pivotArea dataOnly="0" labelOnly="1" outline="0" axis="axisValues" fieldPosition="0"/>
    </format>
  </format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9EEB85-23B3-BD44-BF97-3CF77BF75727}" name="PivotTable4" cacheId="1"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4">
  <location ref="A21:B26" firstHeaderRow="1" firstDataRow="1" firstDataCol="1"/>
  <pivotFields count="7">
    <pivotField showAll="0"/>
    <pivotField showAll="0">
      <items count="8">
        <item x="3"/>
        <item x="0"/>
        <item x="1"/>
        <item x="5"/>
        <item x="4"/>
        <item x="6"/>
        <item x="2"/>
        <item t="default"/>
      </items>
    </pivotField>
    <pivotField showAll="0">
      <items count="4">
        <item x="0"/>
        <item x="1"/>
        <item x="2"/>
        <item t="default"/>
      </items>
    </pivotField>
    <pivotField axis="axisRow" showAll="0">
      <items count="5">
        <item x="2"/>
        <item x="3"/>
        <item x="1"/>
        <item x="0"/>
        <item t="default"/>
      </items>
    </pivotField>
    <pivotField dataField="1" numFmtId="164" showAll="0"/>
    <pivotField numFmtId="165" showAll="0">
      <items count="4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t="default"/>
      </items>
    </pivotField>
    <pivotField showAll="0">
      <items count="5">
        <item x="3"/>
        <item x="0"/>
        <item x="1"/>
        <item x="2"/>
        <item t="default"/>
      </items>
    </pivotField>
  </pivotFields>
  <rowFields count="1">
    <field x="3"/>
  </rowFields>
  <rowItems count="5">
    <i>
      <x/>
    </i>
    <i>
      <x v="1"/>
    </i>
    <i>
      <x v="2"/>
    </i>
    <i>
      <x v="3"/>
    </i>
    <i t="grand">
      <x/>
    </i>
  </rowItems>
  <colItems count="1">
    <i/>
  </colItems>
  <dataFields count="1">
    <dataField name="Sum of Precio Venta" fld="4" baseField="0" baseItem="0" numFmtId="164"/>
  </dataFields>
  <formats count="2">
    <format dxfId="18">
      <pivotArea outline="0" collapsedLevelsAreSubtotals="1" fieldPosition="0"/>
    </format>
    <format dxfId="17">
      <pivotArea dataOnly="0" labelOnly="1" outline="0" axis="axisValues" fieldPosition="0"/>
    </format>
  </formats>
  <chartFormats count="11">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3" format="6" series="1">
      <pivotArea type="data" outline="0" fieldPosition="0">
        <references count="1">
          <reference field="4294967294" count="1" selected="0">
            <x v="0"/>
          </reference>
        </references>
      </pivotArea>
    </chartFormat>
    <chartFormat chart="3" format="7">
      <pivotArea type="data" outline="0" fieldPosition="0">
        <references count="2">
          <reference field="4294967294" count="1" selected="0">
            <x v="0"/>
          </reference>
          <reference field="3" count="1" selected="0">
            <x v="0"/>
          </reference>
        </references>
      </pivotArea>
    </chartFormat>
    <chartFormat chart="3" format="8">
      <pivotArea type="data" outline="0" fieldPosition="0">
        <references count="2">
          <reference field="4294967294" count="1" selected="0">
            <x v="0"/>
          </reference>
          <reference field="3" count="1" selected="0">
            <x v="1"/>
          </reference>
        </references>
      </pivotArea>
    </chartFormat>
    <chartFormat chart="3" format="9">
      <pivotArea type="data" outline="0" fieldPosition="0">
        <references count="2">
          <reference field="4294967294" count="1" selected="0">
            <x v="0"/>
          </reference>
          <reference field="3" count="1" selected="0">
            <x v="2"/>
          </reference>
        </references>
      </pivotArea>
    </chartFormat>
    <chartFormat chart="3" format="10">
      <pivotArea type="data" outline="0" fieldPosition="0">
        <references count="2">
          <reference field="4294967294" count="1" selected="0">
            <x v="0"/>
          </reference>
          <reference field="3" count="1" selected="0">
            <x v="3"/>
          </reference>
        </references>
      </pivotArea>
    </chartFormat>
    <chartFormat chart="1" format="1">
      <pivotArea type="data" outline="0" fieldPosition="0">
        <references count="2">
          <reference field="4294967294" count="1" selected="0">
            <x v="0"/>
          </reference>
          <reference field="3" count="1" selected="0">
            <x v="0"/>
          </reference>
        </references>
      </pivotArea>
    </chartFormat>
    <chartFormat chart="1" format="2">
      <pivotArea type="data" outline="0" fieldPosition="0">
        <references count="2">
          <reference field="4294967294" count="1" selected="0">
            <x v="0"/>
          </reference>
          <reference field="3" count="1" selected="0">
            <x v="1"/>
          </reference>
        </references>
      </pivotArea>
    </chartFormat>
    <chartFormat chart="1" format="3">
      <pivotArea type="data" outline="0" fieldPosition="0">
        <references count="2">
          <reference field="4294967294" count="1" selected="0">
            <x v="0"/>
          </reference>
          <reference field="3" count="1" selected="0">
            <x v="2"/>
          </reference>
        </references>
      </pivotArea>
    </chartFormat>
    <chartFormat chart="1" format="4">
      <pivotArea type="data" outline="0" fieldPosition="0">
        <references count="2">
          <reference field="4294967294" count="1" selected="0">
            <x v="0"/>
          </reference>
          <reference field="3"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608CAD3-C880-6742-9F97-F6088E5A089D}"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2:B17" firstHeaderRow="1" firstDataRow="1" firstDataCol="1"/>
  <pivotFields count="7">
    <pivotField showAll="0"/>
    <pivotField showAll="0">
      <items count="8">
        <item x="3"/>
        <item x="0"/>
        <item x="1"/>
        <item x="5"/>
        <item x="4"/>
        <item x="6"/>
        <item x="2"/>
        <item t="default"/>
      </items>
    </pivotField>
    <pivotField showAll="0">
      <items count="4">
        <item x="0"/>
        <item x="1"/>
        <item x="2"/>
        <item t="default"/>
      </items>
    </pivotField>
    <pivotField showAll="0">
      <items count="5">
        <item x="2"/>
        <item x="3"/>
        <item x="1"/>
        <item x="0"/>
        <item t="default"/>
      </items>
    </pivotField>
    <pivotField dataField="1" numFmtId="164" showAll="0"/>
    <pivotField numFmtId="165" showAll="0"/>
    <pivotField axis="axisRow" showAll="0">
      <items count="5">
        <item x="3"/>
        <item x="0"/>
        <item x="1"/>
        <item x="2"/>
        <item t="default"/>
      </items>
    </pivotField>
  </pivotFields>
  <rowFields count="1">
    <field x="6"/>
  </rowFields>
  <rowItems count="5">
    <i>
      <x/>
    </i>
    <i>
      <x v="1"/>
    </i>
    <i>
      <x v="2"/>
    </i>
    <i>
      <x v="3"/>
    </i>
    <i t="grand">
      <x/>
    </i>
  </rowItems>
  <colItems count="1">
    <i/>
  </colItems>
  <dataFields count="1">
    <dataField name="Sum of Precio Venta" fld="4" baseField="0" baseItem="0" numFmtId="164"/>
  </dataFields>
  <formats count="2">
    <format dxfId="20">
      <pivotArea outline="0" collapsedLevelsAreSubtotals="1" fieldPosition="0"/>
    </format>
    <format dxfId="19">
      <pivotArea dataOnly="0" labelOnly="1" outline="0" axis="axisValues" fieldPosition="0"/>
    </format>
  </formats>
  <chartFormats count="2">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C800BE28-5B54-3C4E-82A8-93B542E4E596}" name="PivotTable7" cacheId="1" dataOnRows="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97:F140" firstHeaderRow="1" firstDataRow="2" firstDataCol="1" rowPageCount="1" colPageCount="1"/>
  <pivotFields count="7">
    <pivotField axis="axisPage" showAll="0">
      <items count="4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t="default"/>
      </items>
    </pivotField>
    <pivotField showAll="0">
      <items count="8">
        <item x="3"/>
        <item x="0"/>
        <item x="1"/>
        <item x="5"/>
        <item x="4"/>
        <item x="6"/>
        <item x="2"/>
        <item t="default"/>
      </items>
    </pivotField>
    <pivotField showAll="0">
      <items count="4">
        <item x="0"/>
        <item x="1"/>
        <item x="2"/>
        <item t="default"/>
      </items>
    </pivotField>
    <pivotField axis="axisCol" showAll="0">
      <items count="5">
        <item x="2"/>
        <item x="3"/>
        <item x="1"/>
        <item x="0"/>
        <item t="default"/>
      </items>
    </pivotField>
    <pivotField dataField="1" numFmtId="164" showAll="0">
      <items count="41">
        <item x="31"/>
        <item x="23"/>
        <item x="38"/>
        <item x="4"/>
        <item x="30"/>
        <item x="10"/>
        <item x="22"/>
        <item x="29"/>
        <item x="5"/>
        <item x="15"/>
        <item x="9"/>
        <item x="14"/>
        <item x="21"/>
        <item x="3"/>
        <item x="17"/>
        <item x="8"/>
        <item x="35"/>
        <item x="34"/>
        <item x="18"/>
        <item x="7"/>
        <item x="32"/>
        <item x="16"/>
        <item x="25"/>
        <item x="19"/>
        <item x="33"/>
        <item x="2"/>
        <item x="24"/>
        <item x="36"/>
        <item x="1"/>
        <item x="6"/>
        <item x="28"/>
        <item x="13"/>
        <item x="27"/>
        <item x="37"/>
        <item x="12"/>
        <item x="0"/>
        <item x="26"/>
        <item x="11"/>
        <item x="20"/>
        <item x="39"/>
        <item t="default"/>
      </items>
    </pivotField>
    <pivotField axis="axisRow" numFmtId="165" showAll="0">
      <items count="4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t="default"/>
      </items>
    </pivotField>
    <pivotField showAll="0">
      <items count="5">
        <item x="3"/>
        <item x="0"/>
        <item x="1"/>
        <item x="2"/>
        <item t="default"/>
      </items>
    </pivotField>
  </pivotFields>
  <rowFields count="1">
    <field x="5"/>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t="grand">
      <x/>
    </i>
  </rowItems>
  <colFields count="1">
    <field x="3"/>
  </colFields>
  <colItems count="5">
    <i>
      <x/>
    </i>
    <i>
      <x v="1"/>
    </i>
    <i>
      <x v="2"/>
    </i>
    <i>
      <x v="3"/>
    </i>
    <i t="grand">
      <x/>
    </i>
  </colItems>
  <pageFields count="1">
    <pageField fld="0" hier="-1"/>
  </pageFields>
  <dataFields count="1">
    <dataField name="Sum of Precio Venta" fld="4" baseField="0" baseItem="0"/>
  </dataFields>
  <formats count="2">
    <format dxfId="22">
      <pivotArea outline="0" collapsedLevelsAreSubtotals="1" fieldPosition="0"/>
    </format>
    <format dxfId="21">
      <pivotArea dataOnly="0" labelOnly="1" grandCol="1" outline="0" axis="axisCol" fieldPosition="0"/>
    </format>
  </formats>
  <chartFormats count="8">
    <chartFormat chart="0" format="0" series="1">
      <pivotArea type="data" outline="0" fieldPosition="0">
        <references count="2">
          <reference field="4294967294" count="1" selected="0">
            <x v="0"/>
          </reference>
          <reference field="3" count="1" selected="0">
            <x v="0"/>
          </reference>
        </references>
      </pivotArea>
    </chartFormat>
    <chartFormat chart="0" format="1" series="1">
      <pivotArea type="data" outline="0" fieldPosition="0">
        <references count="2">
          <reference field="4294967294" count="1" selected="0">
            <x v="0"/>
          </reference>
          <reference field="3" count="1" selected="0">
            <x v="1"/>
          </reference>
        </references>
      </pivotArea>
    </chartFormat>
    <chartFormat chart="0" format="2" series="1">
      <pivotArea type="data" outline="0" fieldPosition="0">
        <references count="2">
          <reference field="4294967294" count="1" selected="0">
            <x v="0"/>
          </reference>
          <reference field="3" count="1" selected="0">
            <x v="2"/>
          </reference>
        </references>
      </pivotArea>
    </chartFormat>
    <chartFormat chart="0" format="3" series="1">
      <pivotArea type="data" outline="0" fieldPosition="0">
        <references count="2">
          <reference field="4294967294" count="1" selected="0">
            <x v="0"/>
          </reference>
          <reference field="3" count="1" selected="0">
            <x v="3"/>
          </reference>
        </references>
      </pivotArea>
    </chartFormat>
    <chartFormat chart="2" format="8" series="1">
      <pivotArea type="data" outline="0" fieldPosition="0">
        <references count="2">
          <reference field="4294967294" count="1" selected="0">
            <x v="0"/>
          </reference>
          <reference field="3" count="1" selected="0">
            <x v="0"/>
          </reference>
        </references>
      </pivotArea>
    </chartFormat>
    <chartFormat chart="2" format="9" series="1">
      <pivotArea type="data" outline="0" fieldPosition="0">
        <references count="2">
          <reference field="4294967294" count="1" selected="0">
            <x v="0"/>
          </reference>
          <reference field="3" count="1" selected="0">
            <x v="1"/>
          </reference>
        </references>
      </pivotArea>
    </chartFormat>
    <chartFormat chart="2" format="10" series="1">
      <pivotArea type="data" outline="0" fieldPosition="0">
        <references count="2">
          <reference field="4294967294" count="1" selected="0">
            <x v="0"/>
          </reference>
          <reference field="3" count="1" selected="0">
            <x v="2"/>
          </reference>
        </references>
      </pivotArea>
    </chartFormat>
    <chartFormat chart="2" format="11" series="1">
      <pivotArea type="data" outline="0" fieldPosition="0">
        <references count="2">
          <reference field="4294967294" count="1" selected="0">
            <x v="0"/>
          </reference>
          <reference field="3"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ipo" xr10:uid="{C700880A-3B8A-344A-9139-2D91FCC45984}" sourceName="Tipo">
  <pivotTables>
    <pivotTable tabId="2" name="PivotTable1"/>
    <pivotTable tabId="2" name="PivotTable2"/>
    <pivotTable tabId="2" name="PivotTable4"/>
    <pivotTable tabId="2" name="PivotTable5"/>
    <pivotTable tabId="2" name="PivotTable6"/>
    <pivotTable tabId="2" name="PivotTable7"/>
  </pivotTables>
  <data>
    <tabular pivotCacheId="1349796928">
      <items count="7">
        <i x="3" s="1"/>
        <i x="0" s="1"/>
        <i x="1" s="1"/>
        <i x="5" s="1"/>
        <i x="4" s="1"/>
        <i x="6"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peracion" xr10:uid="{FECCFE74-0D1D-0F4E-B841-C8792ABC6471}" sourceName="Operacion">
  <pivotTables>
    <pivotTable tabId="2" name="PivotTable1"/>
    <pivotTable tabId="2" name="PivotTable2"/>
    <pivotTable tabId="2" name="PivotTable4"/>
    <pivotTable tabId="2" name="PivotTable5"/>
    <pivotTable tabId="2" name="PivotTable6"/>
    <pivotTable tabId="2" name="PivotTable7"/>
  </pivotTables>
  <data>
    <tabular pivotCacheId="1349796928">
      <items count="3">
        <i x="0" s="1"/>
        <i x="1" s="1"/>
        <i x="2"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vincia" xr10:uid="{16C34B5F-F176-6140-A5BC-1C9EFD30862E}" sourceName="Provincia ">
  <pivotTables>
    <pivotTable tabId="2" name="PivotTable1"/>
    <pivotTable tabId="2" name="PivotTable2"/>
    <pivotTable tabId="2" name="PivotTable4"/>
    <pivotTable tabId="2" name="PivotTable5"/>
    <pivotTable tabId="2" name="PivotTable6"/>
    <pivotTable tabId="2" name="PivotTable7"/>
  </pivotTables>
  <data>
    <tabular pivotCacheId="1349796928">
      <items count="4">
        <i x="2" s="1"/>
        <i x="3" s="1"/>
        <i x="1" s="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nderor" xr10:uid="{ABC0ECCB-8C05-2E4C-95DD-E910180A42A5}" sourceName="Venderor">
  <pivotTables>
    <pivotTable tabId="2" name="PivotTable1"/>
    <pivotTable tabId="2" name="PivotTable2"/>
    <pivotTable tabId="2" name="PivotTable4"/>
    <pivotTable tabId="2" name="PivotTable5"/>
    <pivotTable tabId="2" name="PivotTable6"/>
    <pivotTable tabId="2" name="PivotTable7"/>
  </pivotTables>
  <data>
    <tabular pivotCacheId="1349796928">
      <items count="4">
        <i x="3" s="1"/>
        <i x="0"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xr10:uid="{3BB50A6F-2C84-744C-A464-C20BF09AB51B}" cache="Slicer_Tipo" caption="Tipo" rowHeight="251883"/>
  <slicer name="Operacion" xr10:uid="{2EF3B80E-2C0D-4D4A-9120-B3338D0387D3}" cache="Slicer_Operacion" caption="Operacion" rowHeight="251883"/>
  <slicer name="Provincia " xr10:uid="{2D327ADC-263C-0141-A750-DDFF04CBB6FF}" cache="Slicer_Provincia" caption="Provincia " rowHeight="251883"/>
  <slicer name="Venderor" xr10:uid="{6C2CEE9A-A75C-AA46-A80F-E52E65761495}" cache="Slicer_Venderor" caption="Venderor"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718AFAD-34AB-8E4D-A30A-E04646E3803C}" name="Table14" displayName="Table14" ref="A27:B68" totalsRowShown="0" headerRowDxfId="10" dataDxfId="9" headerRowBorderDxfId="7" tableBorderDxfId="8" totalsRowBorderDxfId="6">
  <autoFilter ref="A27:B68" xr:uid="{D0197519-8BAE-1941-9175-B5B586C29729}"/>
  <sortState xmlns:xlrd2="http://schemas.microsoft.com/office/spreadsheetml/2017/richdata2" ref="A28:B68">
    <sortCondition ref="B27:B68"/>
  </sortState>
  <tableColumns count="2">
    <tableColumn id="1" xr3:uid="{8467A13F-8D01-CB43-9286-B246B8A2893F}" name="Precio Venta" dataDxfId="1"/>
    <tableColumn id="2" xr3:uid="{E74D99A2-DADD-6A43-A0A1-20E01473009C}" name="Fecha Venta"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988B3C-5E36-D643-B45D-BFF3A39FEF06}" name="Table6" displayName="Table6" ref="D27:E69" totalsRowShown="0" headerRowDxfId="2" tableBorderDxfId="5" headerRowCellStyle="Normal 2">
  <autoFilter ref="D27:E69" xr:uid="{154B732B-BCDF-BC4A-8950-AF83D8E2015E}"/>
  <tableColumns count="2">
    <tableColumn id="1" xr3:uid="{A59EEB08-C90E-F144-8997-5D1A109882DC}" name="INGRESO" dataDxfId="4" dataCellStyle="Normal 2"/>
    <tableColumn id="2" xr3:uid="{7403E056-2219-5847-A261-FA96BE08A977}" name="MES" dataDxfId="3" dataCellStyle="Normal 2"/>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A98262-28E1-8F4F-B756-6A1F3678B347}" name="Table1" displayName="Table1" ref="A3:G44" headerRowDxfId="40" dataDxfId="38" headerRowBorderDxfId="39" tableBorderDxfId="37">
  <autoFilter ref="A3:G44" xr:uid="{CB8C7782-DA50-9D4F-B3B9-00AFEA0BE3F3}"/>
  <tableColumns count="7">
    <tableColumn id="1" xr3:uid="{0DE452B4-9535-D74D-B0F1-C19A81A3B5A3}" name="Referencia" totalsRowLabel="Total" dataDxfId="36" totalsRowDxfId="35"/>
    <tableColumn id="2" xr3:uid="{79825662-BBCF-0C42-A2CB-F2D7A7A24E58}" name="Tipo" dataDxfId="34" totalsRowDxfId="33"/>
    <tableColumn id="3" xr3:uid="{06F2E206-BC0C-1F46-90D4-159118CB7283}" name="Operacion" dataDxfId="32" totalsRowDxfId="31"/>
    <tableColumn id="4" xr3:uid="{9D24ADE8-3DA4-364F-90B9-28C3ADCAEB88}" name="Provincia " dataDxfId="30" totalsRowDxfId="29"/>
    <tableColumn id="5" xr3:uid="{89336072-7365-AF45-8F31-1D09D8D5EF32}" name="Precio Venta" dataDxfId="28" totalsRowDxfId="27"/>
    <tableColumn id="6" xr3:uid="{9FE12F89-7DEA-7541-8E6B-E18659FA22C0}" name="Fecha Venta" dataDxfId="26" totalsRowDxfId="25"/>
    <tableColumn id="7" xr3:uid="{1E5B3815-50C9-2B4D-8863-D513A7CFEB24}" name="Venderor" totalsRowFunction="count" dataDxfId="24" totalsRowDxfId="23"/>
  </tableColumns>
  <tableStyleInfo name="TableStyleLight8" showFirstColumn="1" showLastColumn="1"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Fecha_Venta" xr10:uid="{1B0CB1CF-C8AF-AA47-A9B1-DC234BA8681F}" sourceName="Fecha Venta">
  <pivotTables>
    <pivotTable tabId="2" name="PivotTable4"/>
  </pivotTables>
  <state minimalRefreshVersion="6" lastRefreshVersion="6" pivotCacheId="1349796928" filterType="unknown">
    <bounds startDate="2020-01-01T00:00:00" endDate="2021-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Fecha Venta" xr10:uid="{72868F10-66A4-4A49-A742-8C65F5BAE50A}" cache="NativeTimeline_Fecha_Venta" caption="Fecha Venta" level="2" selectionLevel="2" scrollPosition="2020-01-01T00:00:00"/>
</timeline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4.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3" Type="http://schemas.microsoft.com/office/2011/relationships/timeline" Target="../timelines/timeline1.xml"/><Relationship Id="rId2" Type="http://schemas.microsoft.com/office/2007/relationships/slicer" Target="../slicers/slicer1.x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89947-0AF7-9F45-82B0-6CC88ECFFEEA}">
  <dimension ref="A2:B15"/>
  <sheetViews>
    <sheetView tabSelected="1" zoomScale="157" zoomScaleNormal="157" workbookViewId="0">
      <selection activeCell="A19" sqref="A19"/>
    </sheetView>
  </sheetViews>
  <sheetFormatPr baseColWidth="10" defaultRowHeight="16" x14ac:dyDescent="0.2"/>
  <cols>
    <col min="1" max="1" width="77.5" bestFit="1" customWidth="1"/>
    <col min="2" max="2" width="87" bestFit="1" customWidth="1"/>
  </cols>
  <sheetData>
    <row r="2" spans="1:2" x14ac:dyDescent="0.2">
      <c r="A2" s="58" t="s">
        <v>54</v>
      </c>
    </row>
    <row r="3" spans="1:2" x14ac:dyDescent="0.2">
      <c r="A3" s="58" t="s">
        <v>55</v>
      </c>
    </row>
    <row r="4" spans="1:2" ht="17" x14ac:dyDescent="0.2">
      <c r="A4" s="59" t="s">
        <v>56</v>
      </c>
    </row>
    <row r="5" spans="1:2" x14ac:dyDescent="0.2">
      <c r="A5" s="60"/>
    </row>
    <row r="6" spans="1:2" x14ac:dyDescent="0.2">
      <c r="A6" s="60" t="s">
        <v>57</v>
      </c>
    </row>
    <row r="7" spans="1:2" x14ac:dyDescent="0.2">
      <c r="A7" s="58" t="s">
        <v>58</v>
      </c>
    </row>
    <row r="8" spans="1:2" x14ac:dyDescent="0.2">
      <c r="A8" s="58" t="s">
        <v>59</v>
      </c>
    </row>
    <row r="9" spans="1:2" x14ac:dyDescent="0.2">
      <c r="A9" s="58"/>
    </row>
    <row r="10" spans="1:2" ht="17" x14ac:dyDescent="0.2">
      <c r="A10" s="59" t="s">
        <v>60</v>
      </c>
    </row>
    <row r="11" spans="1:2" ht="17" thickBot="1" x14ac:dyDescent="0.25">
      <c r="A11" s="61"/>
    </row>
    <row r="12" spans="1:2" ht="18" thickBot="1" x14ac:dyDescent="0.25">
      <c r="A12" s="62" t="s">
        <v>61</v>
      </c>
      <c r="B12" s="63" t="s">
        <v>62</v>
      </c>
    </row>
    <row r="13" spans="1:2" ht="18" thickBot="1" x14ac:dyDescent="0.25">
      <c r="A13" s="64" t="s">
        <v>63</v>
      </c>
      <c r="B13" s="65" t="s">
        <v>64</v>
      </c>
    </row>
    <row r="14" spans="1:2" ht="35" thickBot="1" x14ac:dyDescent="0.25">
      <c r="A14" s="64" t="s">
        <v>65</v>
      </c>
      <c r="B14" s="66" t="s">
        <v>66</v>
      </c>
    </row>
    <row r="15" spans="1:2" ht="18" thickBot="1" x14ac:dyDescent="0.25">
      <c r="A15" s="64" t="s">
        <v>67</v>
      </c>
      <c r="B15" s="67" t="s">
        <v>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618C8-EF49-354E-A328-3E1225F8B57D}">
  <dimension ref="A1:N69"/>
  <sheetViews>
    <sheetView zoomScale="119" zoomScaleNormal="119" workbookViewId="0">
      <selection activeCell="I46" sqref="I46"/>
    </sheetView>
  </sheetViews>
  <sheetFormatPr baseColWidth="10" defaultRowHeight="15" x14ac:dyDescent="0.2"/>
  <cols>
    <col min="1" max="1" width="21.83203125" style="16" bestFit="1" customWidth="1"/>
    <col min="2" max="2" width="25.83203125" style="16" bestFit="1" customWidth="1"/>
    <col min="3" max="3" width="16.33203125" style="16" bestFit="1" customWidth="1"/>
    <col min="4" max="4" width="17" style="16" customWidth="1"/>
    <col min="5" max="5" width="15.33203125" style="16" bestFit="1" customWidth="1"/>
    <col min="6" max="6" width="18" style="16" customWidth="1"/>
    <col min="7" max="9" width="15.33203125" style="16" bestFit="1" customWidth="1"/>
    <col min="10" max="10" width="14.5" style="16" customWidth="1"/>
    <col min="11" max="11" width="16.33203125" style="16" bestFit="1" customWidth="1"/>
    <col min="12" max="13" width="15.33203125" style="16" bestFit="1" customWidth="1"/>
    <col min="14" max="14" width="16.33203125" style="16" bestFit="1" customWidth="1"/>
    <col min="15" max="16384" width="10.83203125" style="16"/>
  </cols>
  <sheetData>
    <row r="1" spans="1:14" s="34" customFormat="1" ht="16" thickBot="1" x14ac:dyDescent="0.25">
      <c r="A1" s="39" t="s">
        <v>44</v>
      </c>
      <c r="B1" s="40">
        <v>0.2</v>
      </c>
      <c r="C1" s="38"/>
      <c r="D1" s="38"/>
      <c r="E1" s="38"/>
      <c r="F1" s="38"/>
      <c r="G1" s="38"/>
      <c r="H1" s="38"/>
      <c r="I1" s="38"/>
    </row>
    <row r="2" spans="1:14" s="34" customFormat="1" ht="16" thickBot="1" x14ac:dyDescent="0.25">
      <c r="A2" s="37" t="s">
        <v>32</v>
      </c>
      <c r="B2" s="36"/>
      <c r="C2" s="36">
        <v>1</v>
      </c>
      <c r="D2" s="36">
        <v>2</v>
      </c>
      <c r="E2" s="36">
        <v>3</v>
      </c>
      <c r="F2" s="36">
        <v>4</v>
      </c>
      <c r="G2" s="35">
        <v>5</v>
      </c>
      <c r="H2" s="36">
        <v>6</v>
      </c>
      <c r="I2" s="36">
        <v>7</v>
      </c>
      <c r="J2" s="36">
        <v>8</v>
      </c>
      <c r="K2" s="36">
        <v>9</v>
      </c>
      <c r="L2" s="35">
        <v>10</v>
      </c>
      <c r="M2" s="36">
        <v>11</v>
      </c>
      <c r="N2" s="35">
        <v>12</v>
      </c>
    </row>
    <row r="3" spans="1:14" x14ac:dyDescent="0.2">
      <c r="A3" s="25" t="s">
        <v>33</v>
      </c>
      <c r="B3" s="33">
        <f>-60000000</f>
        <v>-60000000</v>
      </c>
      <c r="C3" s="33"/>
      <c r="D3" s="33"/>
      <c r="E3" s="33"/>
      <c r="F3" s="33"/>
      <c r="G3" s="32"/>
      <c r="H3" s="52"/>
      <c r="I3" s="33"/>
      <c r="J3" s="33"/>
      <c r="K3" s="33"/>
      <c r="L3" s="32"/>
      <c r="M3" s="33"/>
      <c r="N3" s="32"/>
    </row>
    <row r="4" spans="1:14" x14ac:dyDescent="0.2">
      <c r="A4" s="31" t="s">
        <v>34</v>
      </c>
      <c r="B4" s="51"/>
      <c r="C4" s="51">
        <f>+D28</f>
        <v>115720000</v>
      </c>
      <c r="D4" s="51">
        <f>+D32</f>
        <v>1140000</v>
      </c>
      <c r="E4" s="51">
        <f>+D35</f>
        <v>40800000</v>
      </c>
      <c r="F4" s="51">
        <f>+D38</f>
        <v>165700000</v>
      </c>
      <c r="G4" s="30">
        <f>+D42</f>
        <v>2100000</v>
      </c>
      <c r="H4" s="53">
        <f>+D44</f>
        <v>31000000</v>
      </c>
      <c r="I4" s="51">
        <f>+D48</f>
        <v>87000000</v>
      </c>
      <c r="J4" s="51">
        <f>+D49</f>
        <v>42510000</v>
      </c>
      <c r="K4" s="51">
        <f>+D54</f>
        <v>103000000</v>
      </c>
      <c r="L4" s="30">
        <f>+D56</f>
        <v>43150000</v>
      </c>
      <c r="M4" s="51">
        <f>+D61</f>
        <v>45650000</v>
      </c>
      <c r="N4" s="30">
        <f>+D65</f>
        <v>192345000</v>
      </c>
    </row>
    <row r="5" spans="1:14" x14ac:dyDescent="0.2">
      <c r="A5" s="31" t="s">
        <v>42</v>
      </c>
      <c r="B5" s="51"/>
      <c r="C5" s="51">
        <f>-39000000</f>
        <v>-39000000</v>
      </c>
      <c r="D5" s="51">
        <f>-27980000</f>
        <v>-27980000</v>
      </c>
      <c r="E5" s="51">
        <f>-42000000</f>
        <v>-42000000</v>
      </c>
      <c r="F5" s="51">
        <f>-71000000</f>
        <v>-71000000</v>
      </c>
      <c r="G5" s="30">
        <f>-59800000</f>
        <v>-59800000</v>
      </c>
      <c r="H5" s="53">
        <f>-39780000</f>
        <v>-39780000</v>
      </c>
      <c r="I5" s="51">
        <f>-45000000</f>
        <v>-45000000</v>
      </c>
      <c r="J5" s="51">
        <f>-22000000</f>
        <v>-22000000</v>
      </c>
      <c r="K5" s="51">
        <f>-21000000</f>
        <v>-21000000</v>
      </c>
      <c r="L5" s="30">
        <f>-72000000</f>
        <v>-72000000</v>
      </c>
      <c r="M5" s="51">
        <f>-12570000</f>
        <v>-12570000</v>
      </c>
      <c r="N5" s="30">
        <f>-49507000</f>
        <v>-49507000</v>
      </c>
    </row>
    <row r="6" spans="1:14" x14ac:dyDescent="0.2">
      <c r="A6" s="31" t="s">
        <v>35</v>
      </c>
      <c r="B6" s="51"/>
      <c r="C6" s="51">
        <f>-600000</f>
        <v>-600000</v>
      </c>
      <c r="D6" s="51">
        <f>-600000</f>
        <v>-600000</v>
      </c>
      <c r="E6" s="51">
        <f>-600000</f>
        <v>-600000</v>
      </c>
      <c r="F6" s="51">
        <f>-600000</f>
        <v>-600000</v>
      </c>
      <c r="G6" s="30">
        <f>-600000</f>
        <v>-600000</v>
      </c>
      <c r="H6" s="53">
        <f>-600000</f>
        <v>-600000</v>
      </c>
      <c r="I6" s="51">
        <f>-600000</f>
        <v>-600000</v>
      </c>
      <c r="J6" s="51">
        <f>-600000</f>
        <v>-600000</v>
      </c>
      <c r="K6" s="51">
        <f>-600000</f>
        <v>-600000</v>
      </c>
      <c r="L6" s="30">
        <f>-600000</f>
        <v>-600000</v>
      </c>
      <c r="M6" s="51">
        <f>-600000</f>
        <v>-600000</v>
      </c>
      <c r="N6" s="30">
        <f>-600000</f>
        <v>-600000</v>
      </c>
    </row>
    <row r="7" spans="1:14" ht="16" thickBot="1" x14ac:dyDescent="0.25">
      <c r="A7" s="29" t="s">
        <v>36</v>
      </c>
      <c r="B7" s="28"/>
      <c r="C7" s="28">
        <v>600000</v>
      </c>
      <c r="D7" s="28">
        <v>500000</v>
      </c>
      <c r="E7" s="28">
        <v>400000</v>
      </c>
      <c r="F7" s="28">
        <v>300000</v>
      </c>
      <c r="G7" s="27">
        <v>200000</v>
      </c>
      <c r="H7" s="54">
        <v>100000</v>
      </c>
      <c r="I7" s="28">
        <v>0</v>
      </c>
      <c r="J7" s="28"/>
      <c r="K7" s="28"/>
      <c r="L7" s="27"/>
      <c r="M7" s="28"/>
      <c r="N7" s="27"/>
    </row>
    <row r="8" spans="1:14" x14ac:dyDescent="0.2">
      <c r="A8" s="25" t="s">
        <v>37</v>
      </c>
      <c r="B8" s="33"/>
      <c r="C8" s="33">
        <f>SUM(C4:C6)</f>
        <v>76120000</v>
      </c>
      <c r="D8" s="33">
        <f>SUM(D4:D6)</f>
        <v>-27440000</v>
      </c>
      <c r="E8" s="33">
        <f>SUM(E4:E6)</f>
        <v>-1800000</v>
      </c>
      <c r="F8" s="33">
        <f>SUM(F4:F6)</f>
        <v>94100000</v>
      </c>
      <c r="G8" s="32">
        <f>SUM(G4:G7)</f>
        <v>-58100000</v>
      </c>
      <c r="H8" s="33">
        <f>SUM(H4:H6)</f>
        <v>-9380000</v>
      </c>
      <c r="I8" s="33">
        <f>SUM(I4:I6)</f>
        <v>41400000</v>
      </c>
      <c r="J8" s="33">
        <f>SUM(J4:J6)</f>
        <v>19910000</v>
      </c>
      <c r="K8" s="33">
        <f>SUM(K4:K6)</f>
        <v>81400000</v>
      </c>
      <c r="L8" s="32">
        <f>SUM(L4:L7)</f>
        <v>-29450000</v>
      </c>
      <c r="M8" s="33">
        <f>SUM(M4:M6)</f>
        <v>32480000</v>
      </c>
      <c r="N8" s="32">
        <f>SUM(N4:N6)</f>
        <v>142238000</v>
      </c>
    </row>
    <row r="9" spans="1:14" ht="16" thickBot="1" x14ac:dyDescent="0.25">
      <c r="A9" s="29" t="s">
        <v>38</v>
      </c>
      <c r="B9" s="28"/>
      <c r="C9" s="28">
        <f>-C8*20%</f>
        <v>-15224000</v>
      </c>
      <c r="D9" s="28">
        <f>-D8*20%</f>
        <v>5488000</v>
      </c>
      <c r="E9" s="28">
        <f>-E8*20%</f>
        <v>360000</v>
      </c>
      <c r="F9" s="28">
        <f>-F8*20%</f>
        <v>-18820000</v>
      </c>
      <c r="G9" s="27">
        <f>-G8*20%</f>
        <v>11620000</v>
      </c>
      <c r="H9" s="28">
        <f>-H8*20%</f>
        <v>1876000</v>
      </c>
      <c r="I9" s="28">
        <f>-I8*20%</f>
        <v>-8280000</v>
      </c>
      <c r="J9" s="28">
        <f>-J8*20%</f>
        <v>-3982000</v>
      </c>
      <c r="K9" s="28">
        <f>-K8*20%</f>
        <v>-16280000</v>
      </c>
      <c r="L9" s="27">
        <f>-L8*20%</f>
        <v>5890000</v>
      </c>
      <c r="M9" s="28">
        <f>-M8*20%</f>
        <v>-6496000</v>
      </c>
      <c r="N9" s="27">
        <f>-N8*20%</f>
        <v>-28447600</v>
      </c>
    </row>
    <row r="10" spans="1:14" x14ac:dyDescent="0.2">
      <c r="A10" s="25" t="s">
        <v>35</v>
      </c>
      <c r="B10" s="33"/>
      <c r="C10" s="33">
        <f>+C6*-1</f>
        <v>600000</v>
      </c>
      <c r="D10" s="33">
        <f>+D6*-1</f>
        <v>600000</v>
      </c>
      <c r="E10" s="33">
        <f>+E6*-1</f>
        <v>600000</v>
      </c>
      <c r="F10" s="33">
        <f>+F6*-1</f>
        <v>600000</v>
      </c>
      <c r="G10" s="32">
        <f>+G6*-1</f>
        <v>600000</v>
      </c>
      <c r="H10" s="33">
        <f>+H6*-1</f>
        <v>600000</v>
      </c>
      <c r="I10" s="33">
        <f>+I6*-1</f>
        <v>600000</v>
      </c>
      <c r="J10" s="33">
        <f>+J6*-1</f>
        <v>600000</v>
      </c>
      <c r="K10" s="33">
        <f>+K6*-1</f>
        <v>600000</v>
      </c>
      <c r="L10" s="32">
        <f>+L6*-1</f>
        <v>600000</v>
      </c>
      <c r="M10" s="33">
        <f>+M6*-1</f>
        <v>600000</v>
      </c>
      <c r="N10" s="32">
        <f>+N6*-1</f>
        <v>600000</v>
      </c>
    </row>
    <row r="11" spans="1:14" x14ac:dyDescent="0.2">
      <c r="A11" s="31" t="s">
        <v>39</v>
      </c>
      <c r="B11" s="51">
        <f>+B3</f>
        <v>-60000000</v>
      </c>
      <c r="C11" s="51">
        <f>SUM(C8:C10)</f>
        <v>61496000</v>
      </c>
      <c r="D11" s="51">
        <f>SUM(D8:D10)</f>
        <v>-21352000</v>
      </c>
      <c r="E11" s="51">
        <f>SUM(E8:E10)</f>
        <v>-840000</v>
      </c>
      <c r="F11" s="51">
        <f>SUM(F8:F10)</f>
        <v>75880000</v>
      </c>
      <c r="G11" s="30">
        <f>SUM(G8:G10)</f>
        <v>-45880000</v>
      </c>
      <c r="H11" s="19">
        <f>SUM(H8:H10)</f>
        <v>-6904000</v>
      </c>
      <c r="I11" s="19">
        <f>SUM(I8:I10)</f>
        <v>33720000</v>
      </c>
      <c r="J11" s="19">
        <f>SUM(J8:J10)</f>
        <v>16528000</v>
      </c>
      <c r="K11" s="19">
        <f>SUM(K8:K10)</f>
        <v>65720000</v>
      </c>
      <c r="L11" s="30">
        <f>SUM(L8:L10)</f>
        <v>-22960000</v>
      </c>
      <c r="M11" s="19">
        <f>SUM(M8:M10)</f>
        <v>26584000</v>
      </c>
      <c r="N11" s="30">
        <f>SUM(N8:N10)</f>
        <v>114390400</v>
      </c>
    </row>
    <row r="12" spans="1:14" ht="16" thickBot="1" x14ac:dyDescent="0.25">
      <c r="A12" s="29" t="s">
        <v>40</v>
      </c>
      <c r="B12" s="28">
        <f>+B3</f>
        <v>-60000000</v>
      </c>
      <c r="C12" s="28">
        <f>PV($B$1,C2,,-C11)</f>
        <v>51246666.666666672</v>
      </c>
      <c r="D12" s="28">
        <f>PV($B$1,D2,,-D11)</f>
        <v>-14827777.777777778</v>
      </c>
      <c r="E12" s="28">
        <f>PV($B$1,E2,,-E11)</f>
        <v>-486111.11111111112</v>
      </c>
      <c r="F12" s="28">
        <f>PV($B$1,F2,,-F11)</f>
        <v>36593364.197530866</v>
      </c>
      <c r="G12" s="27">
        <f>PV($B$1,G2,,-G11)</f>
        <v>-18438143.004115228</v>
      </c>
      <c r="H12" s="28">
        <f>PV($B$1,H2,,-H11)</f>
        <v>-2312135.6310013719</v>
      </c>
      <c r="I12" s="28">
        <f>PV($B$1,I2,,-I11)</f>
        <v>9410633.1447187942</v>
      </c>
      <c r="J12" s="28">
        <f>PV($B$1,J2,,-J11)</f>
        <v>3843884.5545648537</v>
      </c>
      <c r="K12" s="28">
        <f>PV($B$1,K2,,-K11)</f>
        <v>12736976.289024794</v>
      </c>
      <c r="L12" s="27">
        <f>PV($B$1,L2,,-L11)</f>
        <v>-3708168.1831508582</v>
      </c>
      <c r="M12" s="28">
        <f>PV($B$1,M2,,-M11)</f>
        <v>3577887.0129530495</v>
      </c>
      <c r="N12" s="27">
        <f>PV($B$1,N2,,-N11)</f>
        <v>12829644.603474036</v>
      </c>
    </row>
    <row r="13" spans="1:14" ht="16" thickBot="1" x14ac:dyDescent="0.25">
      <c r="A13" s="41" t="s">
        <v>43</v>
      </c>
      <c r="B13" s="42"/>
      <c r="C13" s="42">
        <f>+B12+C12</f>
        <v>-8753333.3333333284</v>
      </c>
      <c r="D13" s="42">
        <f>+C13+D12</f>
        <v>-23581111.111111104</v>
      </c>
      <c r="E13" s="42">
        <f>+D13+E12</f>
        <v>-24067222.222222216</v>
      </c>
      <c r="F13" s="42">
        <f>+E13+F12</f>
        <v>12526141.975308649</v>
      </c>
      <c r="G13" s="42">
        <f t="shared" ref="G13:N13" si="0">+F13+G12</f>
        <v>-5912001.0288065784</v>
      </c>
      <c r="H13" s="42">
        <f t="shared" si="0"/>
        <v>-8224136.6598079503</v>
      </c>
      <c r="I13" s="42">
        <f t="shared" si="0"/>
        <v>1186496.4849108439</v>
      </c>
      <c r="J13" s="42">
        <f t="shared" si="0"/>
        <v>5030381.039475698</v>
      </c>
      <c r="K13" s="42">
        <f t="shared" si="0"/>
        <v>17767357.328500494</v>
      </c>
      <c r="L13" s="42">
        <f t="shared" si="0"/>
        <v>14059189.145349637</v>
      </c>
      <c r="M13" s="42">
        <f t="shared" si="0"/>
        <v>17637076.158302687</v>
      </c>
      <c r="N13" s="43">
        <f t="shared" si="0"/>
        <v>30466720.761776723</v>
      </c>
    </row>
    <row r="14" spans="1:14" ht="16" thickBot="1" x14ac:dyDescent="0.25">
      <c r="A14" s="19"/>
      <c r="B14" s="19"/>
      <c r="C14" s="26"/>
      <c r="D14" s="19"/>
      <c r="E14" s="19"/>
      <c r="F14" s="19"/>
      <c r="G14" s="19"/>
      <c r="H14" s="19"/>
      <c r="I14" s="19"/>
    </row>
    <row r="15" spans="1:14" x14ac:dyDescent="0.2">
      <c r="A15" s="25" t="s">
        <v>45</v>
      </c>
      <c r="B15" s="24">
        <f>NPV(B1,C11:N11)</f>
        <v>90466720.761776701</v>
      </c>
      <c r="C15" s="23"/>
      <c r="D15" s="19"/>
      <c r="E15" s="19"/>
      <c r="F15" s="19"/>
      <c r="G15" s="19"/>
      <c r="H15" s="19"/>
      <c r="I15" s="19"/>
    </row>
    <row r="16" spans="1:14" x14ac:dyDescent="0.2">
      <c r="A16" s="22" t="s">
        <v>46</v>
      </c>
      <c r="B16" s="21">
        <f>B15+B3</f>
        <v>30466720.761776701</v>
      </c>
      <c r="C16" s="19"/>
      <c r="D16" s="19"/>
      <c r="E16" s="19"/>
      <c r="F16" s="19"/>
      <c r="G16" s="19"/>
      <c r="H16" s="19"/>
      <c r="I16" s="19"/>
    </row>
    <row r="17" spans="1:9" ht="16" thickBot="1" x14ac:dyDescent="0.25">
      <c r="A17" s="20" t="s">
        <v>41</v>
      </c>
      <c r="B17" s="15">
        <f>IRR(B11:N11)</f>
        <v>0.33471514777888323</v>
      </c>
      <c r="C17" s="19"/>
      <c r="D17" s="19"/>
      <c r="E17" s="19"/>
      <c r="F17" s="19"/>
      <c r="G17" s="19"/>
      <c r="H17" s="19"/>
      <c r="I17" s="19"/>
    </row>
    <row r="18" spans="1:9" x14ac:dyDescent="0.2">
      <c r="A18" s="19"/>
      <c r="B18" s="19"/>
      <c r="C18" s="19"/>
      <c r="D18" s="19"/>
      <c r="E18" s="19"/>
      <c r="F18" s="19"/>
      <c r="G18" s="19"/>
      <c r="H18" s="19"/>
      <c r="I18" s="19"/>
    </row>
    <row r="19" spans="1:9" x14ac:dyDescent="0.2">
      <c r="A19" s="19"/>
      <c r="B19" s="19"/>
      <c r="C19" s="19"/>
      <c r="D19" s="19"/>
      <c r="E19" s="19"/>
      <c r="F19" s="19"/>
      <c r="G19" s="19"/>
      <c r="H19" s="19"/>
      <c r="I19" s="19"/>
    </row>
    <row r="20" spans="1:9" ht="16" thickBot="1" x14ac:dyDescent="0.25">
      <c r="A20" s="19"/>
      <c r="B20" s="19"/>
      <c r="C20" s="19"/>
      <c r="D20" s="19"/>
      <c r="E20" s="19"/>
      <c r="F20" s="19"/>
      <c r="G20" s="19"/>
      <c r="H20" s="19"/>
      <c r="I20" s="19"/>
    </row>
    <row r="21" spans="1:9" x14ac:dyDescent="0.2">
      <c r="A21" s="19"/>
      <c r="B21" s="19"/>
      <c r="C21" s="19"/>
      <c r="D21" s="57" t="s">
        <v>44</v>
      </c>
      <c r="E21" s="33" t="s">
        <v>50</v>
      </c>
      <c r="F21" s="32"/>
      <c r="G21" s="19"/>
      <c r="H21" s="19"/>
      <c r="I21" s="19"/>
    </row>
    <row r="22" spans="1:9" x14ac:dyDescent="0.2">
      <c r="D22" s="55" t="s">
        <v>43</v>
      </c>
      <c r="E22" s="51" t="s">
        <v>51</v>
      </c>
      <c r="F22" s="48"/>
    </row>
    <row r="23" spans="1:9" x14ac:dyDescent="0.2">
      <c r="D23" s="55" t="s">
        <v>49</v>
      </c>
      <c r="E23" s="51" t="s">
        <v>52</v>
      </c>
      <c r="F23" s="48"/>
    </row>
    <row r="24" spans="1:9" ht="16" thickBot="1" x14ac:dyDescent="0.25">
      <c r="D24" s="56" t="s">
        <v>41</v>
      </c>
      <c r="E24" s="28" t="s">
        <v>53</v>
      </c>
      <c r="F24" s="49"/>
    </row>
    <row r="27" spans="1:9" ht="17" thickBot="1" x14ac:dyDescent="0.25">
      <c r="A27" s="18" t="s">
        <v>5</v>
      </c>
      <c r="B27" s="18" t="s">
        <v>6</v>
      </c>
      <c r="D27" s="16" t="s">
        <v>48</v>
      </c>
      <c r="E27" s="16" t="s">
        <v>47</v>
      </c>
    </row>
    <row r="28" spans="1:9" x14ac:dyDescent="0.2">
      <c r="A28" s="17">
        <v>56700000</v>
      </c>
      <c r="B28" s="50">
        <v>43840</v>
      </c>
      <c r="D28" s="44">
        <f>SUM(A28:A31)</f>
        <v>115720000</v>
      </c>
      <c r="E28" s="45">
        <v>1</v>
      </c>
    </row>
    <row r="29" spans="1:9" x14ac:dyDescent="0.2">
      <c r="A29" s="17">
        <v>32020000</v>
      </c>
      <c r="B29" s="50">
        <v>43854</v>
      </c>
      <c r="D29" s="46"/>
      <c r="E29" s="47"/>
    </row>
    <row r="30" spans="1:9" x14ac:dyDescent="0.2">
      <c r="A30" s="17">
        <v>25000000</v>
      </c>
      <c r="B30" s="50">
        <v>43859</v>
      </c>
      <c r="D30" s="46"/>
      <c r="E30" s="47"/>
    </row>
    <row r="31" spans="1:9" x14ac:dyDescent="0.2">
      <c r="A31" s="17">
        <v>2000000</v>
      </c>
      <c r="B31" s="50">
        <v>43861</v>
      </c>
      <c r="D31" s="46"/>
      <c r="E31" s="47"/>
    </row>
    <row r="32" spans="1:9" x14ac:dyDescent="0.2">
      <c r="A32" s="17">
        <v>360000</v>
      </c>
      <c r="B32" s="50">
        <v>43866</v>
      </c>
      <c r="D32" s="46">
        <f>SUM(A32:A33)</f>
        <v>1140000</v>
      </c>
      <c r="E32" s="47">
        <v>2</v>
      </c>
    </row>
    <row r="33" spans="1:5" x14ac:dyDescent="0.2">
      <c r="A33" s="17">
        <v>780000</v>
      </c>
      <c r="B33" s="50">
        <v>43873</v>
      </c>
      <c r="D33" s="46"/>
      <c r="E33" s="47"/>
    </row>
    <row r="34" spans="1:5" x14ac:dyDescent="0.2">
      <c r="A34" s="17">
        <v>34000000</v>
      </c>
      <c r="B34" s="50">
        <v>43897</v>
      </c>
      <c r="D34" s="46"/>
      <c r="E34" s="47"/>
    </row>
    <row r="35" spans="1:5" x14ac:dyDescent="0.2">
      <c r="A35" s="17">
        <v>3400000</v>
      </c>
      <c r="B35" s="50">
        <v>43900</v>
      </c>
      <c r="D35" s="46">
        <f>SUM(A34:A37)</f>
        <v>40800000</v>
      </c>
      <c r="E35" s="47">
        <v>3</v>
      </c>
    </row>
    <row r="36" spans="1:5" x14ac:dyDescent="0.2">
      <c r="A36" s="17">
        <v>2300000</v>
      </c>
      <c r="B36" s="50">
        <v>43904</v>
      </c>
      <c r="D36" s="46"/>
      <c r="E36" s="47"/>
    </row>
    <row r="37" spans="1:5" x14ac:dyDescent="0.2">
      <c r="A37" s="17">
        <v>1100000</v>
      </c>
      <c r="B37" s="50">
        <v>43906</v>
      </c>
      <c r="D37" s="46"/>
      <c r="E37" s="47"/>
    </row>
    <row r="38" spans="1:5" x14ac:dyDescent="0.2">
      <c r="A38" s="17">
        <v>500000</v>
      </c>
      <c r="B38" s="50">
        <v>43928</v>
      </c>
      <c r="D38" s="46">
        <f>SUM(A38:A41)</f>
        <v>165700000</v>
      </c>
      <c r="E38" s="47">
        <v>4</v>
      </c>
    </row>
    <row r="39" spans="1:5" x14ac:dyDescent="0.2">
      <c r="A39" s="17">
        <v>72000000</v>
      </c>
      <c r="B39" s="50">
        <v>43941</v>
      </c>
      <c r="D39" s="46"/>
      <c r="E39" s="47"/>
    </row>
    <row r="40" spans="1:5" x14ac:dyDescent="0.2">
      <c r="A40" s="17">
        <v>50500000</v>
      </c>
      <c r="B40" s="50">
        <v>43950</v>
      </c>
      <c r="D40" s="46"/>
      <c r="E40" s="47"/>
    </row>
    <row r="41" spans="1:5" x14ac:dyDescent="0.2">
      <c r="A41" s="17">
        <v>42700000</v>
      </c>
      <c r="B41" s="50">
        <v>43951</v>
      </c>
      <c r="D41" s="46"/>
      <c r="E41" s="47"/>
    </row>
    <row r="42" spans="1:5" x14ac:dyDescent="0.2">
      <c r="A42" s="17">
        <v>1200000</v>
      </c>
      <c r="B42" s="50">
        <v>43954</v>
      </c>
      <c r="D42" s="46">
        <f>SUM(A42:A43)</f>
        <v>2100000</v>
      </c>
      <c r="E42" s="47">
        <v>5</v>
      </c>
    </row>
    <row r="43" spans="1:5" x14ac:dyDescent="0.2">
      <c r="A43" s="17">
        <v>900000</v>
      </c>
      <c r="B43" s="50">
        <v>43979</v>
      </c>
      <c r="D43" s="46"/>
      <c r="E43" s="47"/>
    </row>
    <row r="44" spans="1:5" x14ac:dyDescent="0.2">
      <c r="A44" s="17">
        <v>12000000</v>
      </c>
      <c r="B44" s="50">
        <v>43987</v>
      </c>
      <c r="D44" s="46">
        <f>SUM(A44:A47)</f>
        <v>31000000</v>
      </c>
      <c r="E44" s="47">
        <v>6</v>
      </c>
    </row>
    <row r="45" spans="1:5" x14ac:dyDescent="0.2">
      <c r="A45" s="17">
        <v>2200000</v>
      </c>
      <c r="B45" s="50">
        <v>43994</v>
      </c>
      <c r="D45" s="46"/>
      <c r="E45" s="47"/>
    </row>
    <row r="46" spans="1:5" x14ac:dyDescent="0.2">
      <c r="A46" s="17">
        <v>3300000</v>
      </c>
      <c r="B46" s="50">
        <v>44005</v>
      </c>
      <c r="D46" s="46"/>
      <c r="E46" s="47"/>
    </row>
    <row r="47" spans="1:5" x14ac:dyDescent="0.2">
      <c r="A47" s="17">
        <v>13500000</v>
      </c>
      <c r="B47" s="50">
        <v>44011</v>
      </c>
      <c r="D47" s="46"/>
      <c r="E47" s="47"/>
    </row>
    <row r="48" spans="1:5" x14ac:dyDescent="0.2">
      <c r="A48" s="17">
        <v>87000000</v>
      </c>
      <c r="B48" s="50">
        <v>44026</v>
      </c>
      <c r="D48" s="46">
        <f>SUM(Table14[[#This Row],[Precio Venta]])</f>
        <v>87000000</v>
      </c>
      <c r="E48" s="47">
        <v>7</v>
      </c>
    </row>
    <row r="49" spans="1:5" x14ac:dyDescent="0.2">
      <c r="A49" s="17">
        <v>1250000</v>
      </c>
      <c r="B49" s="50">
        <v>44046</v>
      </c>
      <c r="D49" s="46">
        <f>SUM(A49:A53)</f>
        <v>42510000</v>
      </c>
      <c r="E49" s="47">
        <v>8</v>
      </c>
    </row>
    <row r="50" spans="1:5" x14ac:dyDescent="0.2">
      <c r="A50" s="17">
        <v>560000</v>
      </c>
      <c r="B50" s="50">
        <v>44055</v>
      </c>
      <c r="D50" s="46"/>
      <c r="E50" s="47"/>
    </row>
    <row r="51" spans="1:5" x14ac:dyDescent="0.2">
      <c r="A51" s="17">
        <v>250000</v>
      </c>
      <c r="B51" s="50">
        <v>44062</v>
      </c>
      <c r="D51" s="46"/>
      <c r="E51" s="47"/>
    </row>
    <row r="52" spans="1:5" x14ac:dyDescent="0.2">
      <c r="A52" s="17">
        <v>27890000</v>
      </c>
      <c r="B52" s="50">
        <v>44070</v>
      </c>
      <c r="D52" s="46"/>
      <c r="E52" s="47"/>
    </row>
    <row r="53" spans="1:5" x14ac:dyDescent="0.2">
      <c r="A53" s="17">
        <v>12560000</v>
      </c>
      <c r="B53" s="50">
        <v>44071</v>
      </c>
      <c r="D53" s="46"/>
      <c r="E53" s="47"/>
    </row>
    <row r="54" spans="1:5" x14ac:dyDescent="0.2">
      <c r="A54" s="17">
        <v>57000000</v>
      </c>
      <c r="B54" s="50">
        <v>44083</v>
      </c>
      <c r="D54" s="46">
        <f>SUM(A54:A55)</f>
        <v>103000000</v>
      </c>
      <c r="E54" s="47">
        <v>9</v>
      </c>
    </row>
    <row r="55" spans="1:5" x14ac:dyDescent="0.2">
      <c r="A55" s="17">
        <v>46000000</v>
      </c>
      <c r="B55" s="50">
        <v>44092</v>
      </c>
      <c r="D55" s="46"/>
      <c r="E55" s="47"/>
    </row>
    <row r="56" spans="1:5" x14ac:dyDescent="0.2">
      <c r="A56" s="17">
        <v>38000000</v>
      </c>
      <c r="B56" s="50">
        <v>44107</v>
      </c>
      <c r="D56" s="46">
        <f>SUM(A56:A60)</f>
        <v>43150000</v>
      </c>
      <c r="E56" s="47">
        <v>10</v>
      </c>
    </row>
    <row r="57" spans="1:5" x14ac:dyDescent="0.2">
      <c r="A57" s="17">
        <v>670000</v>
      </c>
      <c r="B57" s="50">
        <v>44116</v>
      </c>
      <c r="D57" s="46"/>
      <c r="E57" s="47"/>
    </row>
    <row r="58" spans="1:5" x14ac:dyDescent="0.2">
      <c r="A58" s="17">
        <v>450000</v>
      </c>
      <c r="B58" s="50">
        <v>44125</v>
      </c>
      <c r="D58" s="46"/>
      <c r="E58" s="47"/>
    </row>
    <row r="59" spans="1:5" x14ac:dyDescent="0.2">
      <c r="A59" s="17">
        <v>230000</v>
      </c>
      <c r="B59" s="50">
        <v>44130</v>
      </c>
      <c r="D59" s="46"/>
      <c r="E59" s="47"/>
    </row>
    <row r="60" spans="1:5" x14ac:dyDescent="0.2">
      <c r="A60" s="17">
        <v>3800000</v>
      </c>
      <c r="B60" s="50">
        <v>44133</v>
      </c>
      <c r="D60" s="46"/>
      <c r="E60" s="47"/>
    </row>
    <row r="61" spans="1:5" x14ac:dyDescent="0.2">
      <c r="A61" s="17">
        <v>15000000</v>
      </c>
      <c r="B61" s="50">
        <v>44137</v>
      </c>
      <c r="D61" s="46">
        <f>SUM(A61:A64)</f>
        <v>45650000</v>
      </c>
      <c r="E61" s="47">
        <v>11</v>
      </c>
    </row>
    <row r="62" spans="1:5" x14ac:dyDescent="0.2">
      <c r="A62" s="17">
        <v>3200000</v>
      </c>
      <c r="B62" s="50">
        <v>44142</v>
      </c>
      <c r="D62" s="46"/>
      <c r="E62" s="47"/>
    </row>
    <row r="63" spans="1:5" x14ac:dyDescent="0.2">
      <c r="A63" s="17">
        <v>2450000</v>
      </c>
      <c r="B63" s="50">
        <v>44151</v>
      </c>
      <c r="D63" s="46"/>
      <c r="E63" s="47"/>
    </row>
    <row r="64" spans="1:5" x14ac:dyDescent="0.2">
      <c r="A64" s="17">
        <v>25000000</v>
      </c>
      <c r="B64" s="50">
        <v>44157</v>
      </c>
      <c r="D64" s="46"/>
      <c r="E64" s="47"/>
    </row>
    <row r="65" spans="1:5" x14ac:dyDescent="0.2">
      <c r="A65" s="17">
        <v>29000000</v>
      </c>
      <c r="B65" s="50">
        <v>44168</v>
      </c>
      <c r="D65" s="46">
        <f>SUM(A65:A68)</f>
        <v>192345000</v>
      </c>
      <c r="E65" s="47">
        <v>12</v>
      </c>
    </row>
    <row r="66" spans="1:5" x14ac:dyDescent="0.2">
      <c r="A66" s="17">
        <v>47000000</v>
      </c>
      <c r="B66" s="50">
        <v>44174</v>
      </c>
      <c r="D66" s="46"/>
      <c r="E66" s="48"/>
    </row>
    <row r="67" spans="1:5" x14ac:dyDescent="0.2">
      <c r="A67" s="17">
        <v>345000</v>
      </c>
      <c r="B67" s="50">
        <v>44184</v>
      </c>
      <c r="D67" s="46"/>
      <c r="E67" s="48"/>
    </row>
    <row r="68" spans="1:5" x14ac:dyDescent="0.2">
      <c r="A68" s="17">
        <v>116000000</v>
      </c>
      <c r="B68" s="50">
        <v>44193</v>
      </c>
      <c r="D68" s="46"/>
      <c r="E68" s="48"/>
    </row>
    <row r="69" spans="1:5" x14ac:dyDescent="0.2">
      <c r="D69" s="46">
        <f>SUM(D28:D65)</f>
        <v>870115000</v>
      </c>
      <c r="E69" s="48"/>
    </row>
  </sheetData>
  <pageMargins left="0.7" right="0.7" top="0.75" bottom="0.75" header="0.3" footer="0.3"/>
  <drawing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AA204-EE05-CE48-84EF-FFE8D6CAAD9F}">
  <dimension ref="A1"/>
  <sheetViews>
    <sheetView workbookViewId="0">
      <selection activeCell="S52" sqref="S52"/>
    </sheetView>
  </sheetViews>
  <sheetFormatPr baseColWidth="10" defaultRowHeight="16" x14ac:dyDescent="0.2"/>
  <cols>
    <col min="1" max="16384" width="10.83203125" style="14"/>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396D-9AF0-E24D-8D29-80A093EB8798}">
  <dimension ref="A1:G44"/>
  <sheetViews>
    <sheetView zoomScale="91" zoomScaleNormal="91" workbookViewId="0">
      <selection activeCell="F44" sqref="E3:F44"/>
    </sheetView>
  </sheetViews>
  <sheetFormatPr baseColWidth="10" defaultRowHeight="16" x14ac:dyDescent="0.2"/>
  <cols>
    <col min="1" max="1" width="21.1640625" style="1" bestFit="1" customWidth="1"/>
    <col min="2" max="2" width="21.33203125" style="1" bestFit="1" customWidth="1"/>
    <col min="3" max="3" width="12.5" style="1" bestFit="1" customWidth="1"/>
    <col min="4" max="4" width="27.5" style="1" customWidth="1"/>
    <col min="5" max="5" width="21.6640625" style="2" customWidth="1"/>
    <col min="6" max="6" width="27.83203125" style="3" bestFit="1" customWidth="1"/>
    <col min="7" max="7" width="14.1640625" style="1" bestFit="1" customWidth="1"/>
    <col min="8" max="14" width="10.83203125" style="1"/>
    <col min="15" max="15" width="12.5" style="1" bestFit="1" customWidth="1"/>
    <col min="16" max="16384" width="10.83203125" style="1"/>
  </cols>
  <sheetData>
    <row r="1" spans="1:7" x14ac:dyDescent="0.2">
      <c r="A1" s="1" t="s">
        <v>0</v>
      </c>
    </row>
    <row r="3" spans="1:7" ht="17" thickBot="1" x14ac:dyDescent="0.25">
      <c r="A3" s="4" t="s">
        <v>1</v>
      </c>
      <c r="B3" s="5" t="s">
        <v>2</v>
      </c>
      <c r="C3" s="5" t="s">
        <v>3</v>
      </c>
      <c r="D3" s="5" t="s">
        <v>4</v>
      </c>
      <c r="E3" s="6" t="s">
        <v>5</v>
      </c>
      <c r="F3" s="7" t="s">
        <v>6</v>
      </c>
      <c r="G3" s="8" t="s">
        <v>7</v>
      </c>
    </row>
    <row r="4" spans="1:7" x14ac:dyDescent="0.2">
      <c r="A4" s="1">
        <v>1</v>
      </c>
      <c r="B4" s="1" t="s">
        <v>11</v>
      </c>
      <c r="C4" s="1" t="s">
        <v>14</v>
      </c>
      <c r="D4" s="1" t="s">
        <v>17</v>
      </c>
      <c r="E4" s="2">
        <v>56700000</v>
      </c>
      <c r="F4" s="3">
        <v>43840</v>
      </c>
      <c r="G4" s="1" t="s">
        <v>23</v>
      </c>
    </row>
    <row r="5" spans="1:7" x14ac:dyDescent="0.2">
      <c r="A5" s="1">
        <v>2</v>
      </c>
      <c r="B5" s="1" t="s">
        <v>11</v>
      </c>
      <c r="C5" s="1" t="s">
        <v>14</v>
      </c>
      <c r="D5" s="1" t="s">
        <v>18</v>
      </c>
      <c r="E5" s="2">
        <v>32020000</v>
      </c>
      <c r="F5" s="3">
        <v>43854</v>
      </c>
      <c r="G5" s="1" t="s">
        <v>24</v>
      </c>
    </row>
    <row r="6" spans="1:7" x14ac:dyDescent="0.2">
      <c r="A6" s="1">
        <v>3</v>
      </c>
      <c r="B6" s="1" t="s">
        <v>13</v>
      </c>
      <c r="C6" s="1" t="s">
        <v>14</v>
      </c>
      <c r="D6" s="1" t="s">
        <v>17</v>
      </c>
      <c r="E6" s="2">
        <v>25000000</v>
      </c>
      <c r="F6" s="3">
        <v>43859</v>
      </c>
      <c r="G6" s="1" t="s">
        <v>25</v>
      </c>
    </row>
    <row r="7" spans="1:7" x14ac:dyDescent="0.2">
      <c r="A7" s="1">
        <v>4</v>
      </c>
      <c r="B7" s="1" t="s">
        <v>12</v>
      </c>
      <c r="C7" s="1" t="s">
        <v>15</v>
      </c>
      <c r="D7" s="1" t="s">
        <v>18</v>
      </c>
      <c r="E7" s="2">
        <v>2000000</v>
      </c>
      <c r="F7" s="3">
        <v>43861</v>
      </c>
      <c r="G7" s="1" t="s">
        <v>25</v>
      </c>
    </row>
    <row r="8" spans="1:7" x14ac:dyDescent="0.2">
      <c r="A8" s="1">
        <v>5</v>
      </c>
      <c r="B8" s="1" t="s">
        <v>8</v>
      </c>
      <c r="C8" s="1" t="s">
        <v>16</v>
      </c>
      <c r="D8" s="1" t="s">
        <v>19</v>
      </c>
      <c r="E8" s="2">
        <v>360000</v>
      </c>
      <c r="F8" s="3">
        <v>43866</v>
      </c>
      <c r="G8" s="1" t="s">
        <v>24</v>
      </c>
    </row>
    <row r="9" spans="1:7" x14ac:dyDescent="0.2">
      <c r="A9" s="1">
        <v>6</v>
      </c>
      <c r="B9" s="1" t="s">
        <v>8</v>
      </c>
      <c r="C9" s="1" t="s">
        <v>16</v>
      </c>
      <c r="D9" s="1" t="s">
        <v>20</v>
      </c>
      <c r="E9" s="2">
        <v>780000</v>
      </c>
      <c r="F9" s="3">
        <v>43873</v>
      </c>
      <c r="G9" s="1" t="s">
        <v>26</v>
      </c>
    </row>
    <row r="10" spans="1:7" x14ac:dyDescent="0.2">
      <c r="A10" s="1">
        <v>7</v>
      </c>
      <c r="B10" s="1" t="s">
        <v>11</v>
      </c>
      <c r="C10" s="1" t="s">
        <v>14</v>
      </c>
      <c r="D10" s="1" t="s">
        <v>17</v>
      </c>
      <c r="E10" s="2">
        <v>34000000</v>
      </c>
      <c r="F10" s="3">
        <v>43897</v>
      </c>
      <c r="G10" s="1" t="s">
        <v>23</v>
      </c>
    </row>
    <row r="11" spans="1:7" x14ac:dyDescent="0.2">
      <c r="A11" s="1">
        <v>8</v>
      </c>
      <c r="B11" s="1" t="s">
        <v>9</v>
      </c>
      <c r="C11" s="1" t="s">
        <v>15</v>
      </c>
      <c r="D11" s="1" t="s">
        <v>17</v>
      </c>
      <c r="E11" s="2">
        <v>3400000</v>
      </c>
      <c r="F11" s="3">
        <v>43900</v>
      </c>
      <c r="G11" s="1" t="s">
        <v>26</v>
      </c>
    </row>
    <row r="12" spans="1:7" x14ac:dyDescent="0.2">
      <c r="A12" s="1">
        <v>9</v>
      </c>
      <c r="B12" s="1" t="s">
        <v>10</v>
      </c>
      <c r="C12" s="1" t="s">
        <v>15</v>
      </c>
      <c r="D12" s="1" t="s">
        <v>18</v>
      </c>
      <c r="E12" s="2">
        <v>2300000</v>
      </c>
      <c r="F12" s="3">
        <v>43904</v>
      </c>
      <c r="G12" s="1" t="s">
        <v>24</v>
      </c>
    </row>
    <row r="13" spans="1:7" x14ac:dyDescent="0.2">
      <c r="A13" s="1">
        <v>10</v>
      </c>
      <c r="B13" s="1" t="s">
        <v>9</v>
      </c>
      <c r="C13" s="1" t="s">
        <v>15</v>
      </c>
      <c r="D13" s="1" t="s">
        <v>19</v>
      </c>
      <c r="E13" s="2">
        <v>1100000</v>
      </c>
      <c r="F13" s="3">
        <v>43906</v>
      </c>
      <c r="G13" s="1" t="s">
        <v>25</v>
      </c>
    </row>
    <row r="14" spans="1:7" x14ac:dyDescent="0.2">
      <c r="A14" s="1">
        <v>11</v>
      </c>
      <c r="B14" s="1" t="s">
        <v>8</v>
      </c>
      <c r="C14" s="1" t="s">
        <v>16</v>
      </c>
      <c r="D14" s="1" t="s">
        <v>18</v>
      </c>
      <c r="E14" s="2">
        <v>500000</v>
      </c>
      <c r="F14" s="3">
        <v>43928</v>
      </c>
      <c r="G14" s="1" t="s">
        <v>25</v>
      </c>
    </row>
    <row r="15" spans="1:7" x14ac:dyDescent="0.2">
      <c r="A15" s="1">
        <v>12</v>
      </c>
      <c r="B15" s="1" t="s">
        <v>11</v>
      </c>
      <c r="C15" s="1" t="s">
        <v>14</v>
      </c>
      <c r="D15" s="1" t="s">
        <v>18</v>
      </c>
      <c r="E15" s="2">
        <v>72000000</v>
      </c>
      <c r="F15" s="3">
        <v>43941</v>
      </c>
      <c r="G15" s="1" t="s">
        <v>24</v>
      </c>
    </row>
    <row r="16" spans="1:7" x14ac:dyDescent="0.2">
      <c r="A16" s="1">
        <v>13</v>
      </c>
      <c r="B16" s="1" t="s">
        <v>11</v>
      </c>
      <c r="C16" s="1" t="s">
        <v>14</v>
      </c>
      <c r="D16" s="1" t="s">
        <v>20</v>
      </c>
      <c r="E16" s="2">
        <v>50500000</v>
      </c>
      <c r="F16" s="3">
        <v>43950</v>
      </c>
      <c r="G16" s="1" t="s">
        <v>26</v>
      </c>
    </row>
    <row r="17" spans="1:7" x14ac:dyDescent="0.2">
      <c r="A17" s="1">
        <v>14</v>
      </c>
      <c r="B17" s="1" t="s">
        <v>13</v>
      </c>
      <c r="C17" s="1" t="s">
        <v>14</v>
      </c>
      <c r="D17" s="1" t="s">
        <v>17</v>
      </c>
      <c r="E17" s="2">
        <v>42700000</v>
      </c>
      <c r="F17" s="3">
        <v>43951</v>
      </c>
      <c r="G17" s="1" t="s">
        <v>26</v>
      </c>
    </row>
    <row r="18" spans="1:7" x14ac:dyDescent="0.2">
      <c r="A18" s="1">
        <v>15</v>
      </c>
      <c r="B18" s="1" t="s">
        <v>8</v>
      </c>
      <c r="C18" s="1" t="s">
        <v>16</v>
      </c>
      <c r="D18" s="1" t="s">
        <v>17</v>
      </c>
      <c r="E18" s="2">
        <v>1200000</v>
      </c>
      <c r="F18" s="3">
        <v>43954</v>
      </c>
      <c r="G18" s="1" t="s">
        <v>23</v>
      </c>
    </row>
    <row r="19" spans="1:7" x14ac:dyDescent="0.2">
      <c r="A19" s="1">
        <v>16</v>
      </c>
      <c r="B19" s="1" t="s">
        <v>10</v>
      </c>
      <c r="C19" s="1" t="s">
        <v>15</v>
      </c>
      <c r="D19" s="1" t="s">
        <v>17</v>
      </c>
      <c r="E19" s="2">
        <v>900000</v>
      </c>
      <c r="F19" s="3">
        <v>43979</v>
      </c>
      <c r="G19" s="1" t="s">
        <v>26</v>
      </c>
    </row>
    <row r="20" spans="1:7" x14ac:dyDescent="0.2">
      <c r="A20" s="1">
        <v>17</v>
      </c>
      <c r="B20" s="1" t="s">
        <v>21</v>
      </c>
      <c r="C20" s="1" t="s">
        <v>15</v>
      </c>
      <c r="D20" s="1" t="s">
        <v>17</v>
      </c>
      <c r="E20" s="2">
        <v>12000000</v>
      </c>
      <c r="F20" s="3">
        <v>43987</v>
      </c>
      <c r="G20" s="1" t="s">
        <v>26</v>
      </c>
    </row>
    <row r="21" spans="1:7" x14ac:dyDescent="0.2">
      <c r="A21" s="1">
        <v>18</v>
      </c>
      <c r="B21" s="1" t="s">
        <v>12</v>
      </c>
      <c r="C21" s="1" t="s">
        <v>15</v>
      </c>
      <c r="D21" s="1" t="s">
        <v>17</v>
      </c>
      <c r="E21" s="2">
        <v>2200000</v>
      </c>
      <c r="F21" s="3">
        <v>43994</v>
      </c>
      <c r="G21" s="1" t="s">
        <v>26</v>
      </c>
    </row>
    <row r="22" spans="1:7" x14ac:dyDescent="0.2">
      <c r="A22" s="1">
        <v>19</v>
      </c>
      <c r="B22" s="1" t="s">
        <v>10</v>
      </c>
      <c r="C22" s="1" t="s">
        <v>15</v>
      </c>
      <c r="D22" s="1" t="s">
        <v>20</v>
      </c>
      <c r="E22" s="2">
        <v>3300000</v>
      </c>
      <c r="F22" s="3">
        <v>44005</v>
      </c>
      <c r="G22" s="1" t="s">
        <v>25</v>
      </c>
    </row>
    <row r="23" spans="1:7" x14ac:dyDescent="0.2">
      <c r="A23" s="1">
        <v>20</v>
      </c>
      <c r="B23" s="1" t="s">
        <v>22</v>
      </c>
      <c r="C23" s="1" t="s">
        <v>15</v>
      </c>
      <c r="D23" s="1" t="s">
        <v>17</v>
      </c>
      <c r="E23" s="2">
        <v>13500000</v>
      </c>
      <c r="F23" s="3">
        <v>44011</v>
      </c>
      <c r="G23" s="1" t="s">
        <v>24</v>
      </c>
    </row>
    <row r="24" spans="1:7" x14ac:dyDescent="0.2">
      <c r="A24" s="1">
        <v>21</v>
      </c>
      <c r="B24" s="1" t="s">
        <v>21</v>
      </c>
      <c r="C24" s="1" t="s">
        <v>14</v>
      </c>
      <c r="D24" s="1" t="s">
        <v>17</v>
      </c>
      <c r="E24" s="2">
        <v>87000000</v>
      </c>
      <c r="F24" s="3">
        <v>44026</v>
      </c>
      <c r="G24" s="1" t="s">
        <v>23</v>
      </c>
    </row>
    <row r="25" spans="1:7" x14ac:dyDescent="0.2">
      <c r="A25" s="1">
        <v>22</v>
      </c>
      <c r="B25" s="1" t="s">
        <v>9</v>
      </c>
      <c r="C25" s="1" t="s">
        <v>15</v>
      </c>
      <c r="D25" s="1" t="s">
        <v>18</v>
      </c>
      <c r="E25" s="2">
        <v>1250000</v>
      </c>
      <c r="F25" s="3">
        <v>44046</v>
      </c>
      <c r="G25" s="1" t="s">
        <v>26</v>
      </c>
    </row>
    <row r="26" spans="1:7" x14ac:dyDescent="0.2">
      <c r="A26" s="1">
        <v>23</v>
      </c>
      <c r="B26" s="1" t="s">
        <v>9</v>
      </c>
      <c r="C26" s="1" t="s">
        <v>15</v>
      </c>
      <c r="D26" s="1" t="s">
        <v>17</v>
      </c>
      <c r="E26" s="2">
        <v>560000</v>
      </c>
      <c r="F26" s="3">
        <v>44055</v>
      </c>
      <c r="G26" s="1" t="s">
        <v>26</v>
      </c>
    </row>
    <row r="27" spans="1:7" x14ac:dyDescent="0.2">
      <c r="A27" s="1">
        <v>24</v>
      </c>
      <c r="B27" s="1" t="s">
        <v>8</v>
      </c>
      <c r="C27" s="1" t="s">
        <v>16</v>
      </c>
      <c r="D27" s="1" t="s">
        <v>20</v>
      </c>
      <c r="E27" s="2">
        <v>250000</v>
      </c>
      <c r="F27" s="3">
        <v>44062</v>
      </c>
      <c r="G27" s="1" t="s">
        <v>26</v>
      </c>
    </row>
    <row r="28" spans="1:7" x14ac:dyDescent="0.2">
      <c r="A28" s="1">
        <v>25</v>
      </c>
      <c r="B28" s="1" t="s">
        <v>13</v>
      </c>
      <c r="C28" s="1" t="s">
        <v>14</v>
      </c>
      <c r="D28" s="1" t="s">
        <v>17</v>
      </c>
      <c r="E28" s="2">
        <v>27890000</v>
      </c>
      <c r="F28" s="3">
        <v>44070</v>
      </c>
      <c r="G28" s="1" t="s">
        <v>26</v>
      </c>
    </row>
    <row r="29" spans="1:7" x14ac:dyDescent="0.2">
      <c r="A29" s="1">
        <v>26</v>
      </c>
      <c r="B29" s="1" t="s">
        <v>13</v>
      </c>
      <c r="C29" s="1" t="s">
        <v>14</v>
      </c>
      <c r="D29" s="1" t="s">
        <v>19</v>
      </c>
      <c r="E29" s="2">
        <v>12560000</v>
      </c>
      <c r="F29" s="3">
        <v>44071</v>
      </c>
      <c r="G29" s="1" t="s">
        <v>26</v>
      </c>
    </row>
    <row r="30" spans="1:7" x14ac:dyDescent="0.2">
      <c r="A30" s="1">
        <v>27</v>
      </c>
      <c r="B30" s="1" t="s">
        <v>13</v>
      </c>
      <c r="C30" s="1" t="s">
        <v>14</v>
      </c>
      <c r="D30" s="1" t="s">
        <v>17</v>
      </c>
      <c r="E30" s="2">
        <v>57000000</v>
      </c>
      <c r="F30" s="3">
        <v>44083</v>
      </c>
      <c r="G30" s="1" t="s">
        <v>24</v>
      </c>
    </row>
    <row r="31" spans="1:7" x14ac:dyDescent="0.2">
      <c r="A31" s="1">
        <v>28</v>
      </c>
      <c r="B31" s="1" t="s">
        <v>11</v>
      </c>
      <c r="C31" s="1" t="s">
        <v>14</v>
      </c>
      <c r="D31" s="1" t="s">
        <v>18</v>
      </c>
      <c r="E31" s="2">
        <v>46000000</v>
      </c>
      <c r="F31" s="3">
        <v>44092</v>
      </c>
      <c r="G31" s="1" t="s">
        <v>23</v>
      </c>
    </row>
    <row r="32" spans="1:7" x14ac:dyDescent="0.2">
      <c r="A32" s="1">
        <v>29</v>
      </c>
      <c r="B32" s="1" t="s">
        <v>11</v>
      </c>
      <c r="C32" s="1" t="s">
        <v>14</v>
      </c>
      <c r="D32" s="1" t="s">
        <v>20</v>
      </c>
      <c r="E32" s="2">
        <v>38000000</v>
      </c>
      <c r="F32" s="3">
        <v>44107</v>
      </c>
      <c r="G32" s="1" t="s">
        <v>23</v>
      </c>
    </row>
    <row r="33" spans="1:7" x14ac:dyDescent="0.2">
      <c r="A33" s="1">
        <v>30</v>
      </c>
      <c r="B33" s="1" t="s">
        <v>8</v>
      </c>
      <c r="C33" s="1" t="s">
        <v>16</v>
      </c>
      <c r="D33" s="1" t="s">
        <v>20</v>
      </c>
      <c r="E33" s="2">
        <v>670000</v>
      </c>
      <c r="F33" s="3">
        <v>44116</v>
      </c>
      <c r="G33" s="1" t="s">
        <v>24</v>
      </c>
    </row>
    <row r="34" spans="1:7" x14ac:dyDescent="0.2">
      <c r="A34" s="1">
        <v>31</v>
      </c>
      <c r="B34" s="1" t="s">
        <v>8</v>
      </c>
      <c r="C34" s="1" t="s">
        <v>16</v>
      </c>
      <c r="D34" s="1" t="s">
        <v>19</v>
      </c>
      <c r="E34" s="2">
        <v>450000</v>
      </c>
      <c r="F34" s="3">
        <v>44125</v>
      </c>
      <c r="G34" s="1" t="s">
        <v>25</v>
      </c>
    </row>
    <row r="35" spans="1:7" x14ac:dyDescent="0.2">
      <c r="A35" s="1">
        <v>32</v>
      </c>
      <c r="B35" s="1" t="s">
        <v>8</v>
      </c>
      <c r="C35" s="1" t="s">
        <v>16</v>
      </c>
      <c r="D35" s="1" t="s">
        <v>17</v>
      </c>
      <c r="E35" s="2">
        <v>230000</v>
      </c>
      <c r="F35" s="3">
        <v>44130</v>
      </c>
      <c r="G35" s="1" t="s">
        <v>25</v>
      </c>
    </row>
    <row r="36" spans="1:7" x14ac:dyDescent="0.2">
      <c r="A36" s="1">
        <v>33</v>
      </c>
      <c r="B36" s="1" t="s">
        <v>10</v>
      </c>
      <c r="C36" s="1" t="s">
        <v>15</v>
      </c>
      <c r="D36" s="1" t="s">
        <v>17</v>
      </c>
      <c r="E36" s="2">
        <v>3800000</v>
      </c>
      <c r="F36" s="3">
        <v>44133</v>
      </c>
      <c r="G36" s="1" t="s">
        <v>24</v>
      </c>
    </row>
    <row r="37" spans="1:7" x14ac:dyDescent="0.2">
      <c r="A37" s="1">
        <v>34</v>
      </c>
      <c r="B37" s="1" t="s">
        <v>21</v>
      </c>
      <c r="C37" s="1" t="s">
        <v>15</v>
      </c>
      <c r="D37" s="1" t="s">
        <v>19</v>
      </c>
      <c r="E37" s="2">
        <v>15000000</v>
      </c>
      <c r="F37" s="3">
        <v>44137</v>
      </c>
      <c r="G37" s="1" t="s">
        <v>26</v>
      </c>
    </row>
    <row r="38" spans="1:7" x14ac:dyDescent="0.2">
      <c r="A38" s="1">
        <v>35</v>
      </c>
      <c r="B38" s="1" t="s">
        <v>10</v>
      </c>
      <c r="C38" s="1" t="s">
        <v>15</v>
      </c>
      <c r="D38" s="1" t="s">
        <v>19</v>
      </c>
      <c r="E38" s="2">
        <v>3200000</v>
      </c>
      <c r="F38" s="3">
        <v>44142</v>
      </c>
      <c r="G38" s="1" t="s">
        <v>23</v>
      </c>
    </row>
    <row r="39" spans="1:7" x14ac:dyDescent="0.2">
      <c r="A39" s="1">
        <v>36</v>
      </c>
      <c r="B39" s="1" t="s">
        <v>9</v>
      </c>
      <c r="C39" s="1" t="s">
        <v>15</v>
      </c>
      <c r="D39" s="1" t="s">
        <v>18</v>
      </c>
      <c r="E39" s="2">
        <v>2450000</v>
      </c>
      <c r="F39" s="3">
        <v>44151</v>
      </c>
      <c r="G39" s="1" t="s">
        <v>26</v>
      </c>
    </row>
    <row r="40" spans="1:7" x14ac:dyDescent="0.2">
      <c r="A40" s="1">
        <v>37</v>
      </c>
      <c r="B40" s="1" t="s">
        <v>11</v>
      </c>
      <c r="C40" s="1" t="s">
        <v>14</v>
      </c>
      <c r="D40" s="1" t="s">
        <v>18</v>
      </c>
      <c r="E40" s="2">
        <v>25000000</v>
      </c>
      <c r="F40" s="3">
        <v>44157</v>
      </c>
      <c r="G40" s="1" t="s">
        <v>25</v>
      </c>
    </row>
    <row r="41" spans="1:7" x14ac:dyDescent="0.2">
      <c r="A41" s="1">
        <v>38</v>
      </c>
      <c r="B41" s="1" t="s">
        <v>11</v>
      </c>
      <c r="C41" s="1" t="s">
        <v>14</v>
      </c>
      <c r="D41" s="1" t="s">
        <v>20</v>
      </c>
      <c r="E41" s="2">
        <v>29000000</v>
      </c>
      <c r="F41" s="3">
        <v>44168</v>
      </c>
      <c r="G41" s="1" t="s">
        <v>26</v>
      </c>
    </row>
    <row r="42" spans="1:7" x14ac:dyDescent="0.2">
      <c r="A42" s="1">
        <v>39</v>
      </c>
      <c r="B42" s="1" t="s">
        <v>13</v>
      </c>
      <c r="C42" s="1" t="s">
        <v>14</v>
      </c>
      <c r="D42" s="1" t="s">
        <v>19</v>
      </c>
      <c r="E42" s="2">
        <v>47000000</v>
      </c>
      <c r="F42" s="3">
        <v>44174</v>
      </c>
      <c r="G42" s="1" t="s">
        <v>26</v>
      </c>
    </row>
    <row r="43" spans="1:7" x14ac:dyDescent="0.2">
      <c r="A43" s="1">
        <v>40</v>
      </c>
      <c r="B43" s="1" t="s">
        <v>12</v>
      </c>
      <c r="C43" s="1" t="s">
        <v>15</v>
      </c>
      <c r="D43" s="1" t="s">
        <v>17</v>
      </c>
      <c r="E43" s="2">
        <v>345000</v>
      </c>
      <c r="F43" s="3">
        <v>44184</v>
      </c>
      <c r="G43" s="1" t="s">
        <v>26</v>
      </c>
    </row>
    <row r="44" spans="1:7" x14ac:dyDescent="0.2">
      <c r="A44" s="1">
        <v>41</v>
      </c>
      <c r="B44" s="1" t="s">
        <v>21</v>
      </c>
      <c r="C44" s="1" t="s">
        <v>14</v>
      </c>
      <c r="D44" s="1" t="s">
        <v>17</v>
      </c>
      <c r="E44" s="2">
        <v>116000000</v>
      </c>
      <c r="F44" s="3">
        <v>44193</v>
      </c>
      <c r="G44" s="1" t="s">
        <v>26</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4BD1B-1839-A446-BF4F-6B7C1BEA2465}">
  <dimension ref="A1:F186"/>
  <sheetViews>
    <sheetView topLeftCell="B52" workbookViewId="0">
      <selection activeCell="I119" sqref="I119"/>
    </sheetView>
  </sheetViews>
  <sheetFormatPr baseColWidth="10" defaultRowHeight="16" x14ac:dyDescent="0.2"/>
  <cols>
    <col min="1" max="1" width="13" bestFit="1" customWidth="1"/>
    <col min="2" max="2" width="19.33203125" style="13" bestFit="1" customWidth="1"/>
    <col min="3" max="6" width="16.33203125" bestFit="1" customWidth="1"/>
    <col min="7" max="11" width="12.6640625" bestFit="1" customWidth="1"/>
    <col min="12" max="22" width="14.1640625" bestFit="1" customWidth="1"/>
    <col min="23" max="40" width="15.1640625" bestFit="1" customWidth="1"/>
    <col min="41" max="41" width="16.33203125" bestFit="1" customWidth="1"/>
    <col min="42" max="42" width="12.1640625" bestFit="1" customWidth="1"/>
    <col min="43" max="82" width="18.83203125" bestFit="1" customWidth="1"/>
    <col min="83" max="83" width="23.6640625" bestFit="1" customWidth="1"/>
    <col min="84" max="84" width="22.83203125" bestFit="1" customWidth="1"/>
  </cols>
  <sheetData>
    <row r="1" spans="1:2" x14ac:dyDescent="0.2">
      <c r="A1" s="9" t="s">
        <v>27</v>
      </c>
      <c r="B1" s="13" t="s">
        <v>31</v>
      </c>
    </row>
    <row r="2" spans="1:2" x14ac:dyDescent="0.2">
      <c r="A2" s="10" t="s">
        <v>8</v>
      </c>
      <c r="B2" s="13">
        <v>4440000</v>
      </c>
    </row>
    <row r="3" spans="1:2" x14ac:dyDescent="0.2">
      <c r="A3" s="10" t="s">
        <v>11</v>
      </c>
      <c r="B3" s="13">
        <v>383220000</v>
      </c>
    </row>
    <row r="4" spans="1:2" x14ac:dyDescent="0.2">
      <c r="A4" s="10" t="s">
        <v>13</v>
      </c>
      <c r="B4" s="13">
        <v>212150000</v>
      </c>
    </row>
    <row r="5" spans="1:2" x14ac:dyDescent="0.2">
      <c r="A5" s="10" t="s">
        <v>10</v>
      </c>
      <c r="B5" s="13">
        <v>13500000</v>
      </c>
    </row>
    <row r="6" spans="1:2" x14ac:dyDescent="0.2">
      <c r="A6" s="10" t="s">
        <v>9</v>
      </c>
      <c r="B6" s="13">
        <v>8760000</v>
      </c>
    </row>
    <row r="7" spans="1:2" x14ac:dyDescent="0.2">
      <c r="A7" s="10" t="s">
        <v>21</v>
      </c>
      <c r="B7" s="13">
        <v>243500000</v>
      </c>
    </row>
    <row r="8" spans="1:2" x14ac:dyDescent="0.2">
      <c r="A8" s="10" t="s">
        <v>12</v>
      </c>
      <c r="B8" s="13">
        <v>4545000</v>
      </c>
    </row>
    <row r="9" spans="1:2" x14ac:dyDescent="0.2">
      <c r="A9" s="10" t="s">
        <v>28</v>
      </c>
      <c r="B9" s="13">
        <v>870115000</v>
      </c>
    </row>
    <row r="12" spans="1:2" x14ac:dyDescent="0.2">
      <c r="A12" s="9" t="s">
        <v>27</v>
      </c>
      <c r="B12" s="13" t="s">
        <v>31</v>
      </c>
    </row>
    <row r="13" spans="1:2" x14ac:dyDescent="0.2">
      <c r="A13" s="10" t="s">
        <v>26</v>
      </c>
      <c r="B13" s="13">
        <v>364785000</v>
      </c>
    </row>
    <row r="14" spans="1:2" x14ac:dyDescent="0.2">
      <c r="A14" s="10" t="s">
        <v>23</v>
      </c>
      <c r="B14" s="13">
        <v>266100000</v>
      </c>
    </row>
    <row r="15" spans="1:2" x14ac:dyDescent="0.2">
      <c r="A15" s="10" t="s">
        <v>24</v>
      </c>
      <c r="B15" s="13">
        <v>181650000</v>
      </c>
    </row>
    <row r="16" spans="1:2" x14ac:dyDescent="0.2">
      <c r="A16" s="10" t="s">
        <v>25</v>
      </c>
      <c r="B16" s="13">
        <v>57580000</v>
      </c>
    </row>
    <row r="17" spans="1:2" x14ac:dyDescent="0.2">
      <c r="A17" s="10" t="s">
        <v>28</v>
      </c>
      <c r="B17" s="13">
        <v>870115000</v>
      </c>
    </row>
    <row r="21" spans="1:2" x14ac:dyDescent="0.2">
      <c r="A21" s="9" t="s">
        <v>27</v>
      </c>
      <c r="B21" s="13" t="s">
        <v>31</v>
      </c>
    </row>
    <row r="22" spans="1:2" x14ac:dyDescent="0.2">
      <c r="A22" s="10" t="s">
        <v>19</v>
      </c>
      <c r="B22" s="13">
        <v>79670000</v>
      </c>
    </row>
    <row r="23" spans="1:2" x14ac:dyDescent="0.2">
      <c r="A23" s="10" t="s">
        <v>20</v>
      </c>
      <c r="B23" s="13">
        <v>122500000</v>
      </c>
    </row>
    <row r="24" spans="1:2" x14ac:dyDescent="0.2">
      <c r="A24" s="10" t="s">
        <v>18</v>
      </c>
      <c r="B24" s="13">
        <v>183520000</v>
      </c>
    </row>
    <row r="25" spans="1:2" x14ac:dyDescent="0.2">
      <c r="A25" s="10" t="s">
        <v>17</v>
      </c>
      <c r="B25" s="13">
        <v>484425000</v>
      </c>
    </row>
    <row r="26" spans="1:2" x14ac:dyDescent="0.2">
      <c r="A26" s="10" t="s">
        <v>28</v>
      </c>
      <c r="B26" s="13">
        <v>870115000</v>
      </c>
    </row>
    <row r="28" spans="1:2" x14ac:dyDescent="0.2">
      <c r="A28" s="9" t="s">
        <v>27</v>
      </c>
      <c r="B28" s="13" t="s">
        <v>31</v>
      </c>
    </row>
    <row r="29" spans="1:2" x14ac:dyDescent="0.2">
      <c r="A29" s="12">
        <v>43840</v>
      </c>
      <c r="B29" s="13">
        <v>56700000</v>
      </c>
    </row>
    <row r="30" spans="1:2" x14ac:dyDescent="0.2">
      <c r="A30" s="12">
        <v>43854</v>
      </c>
      <c r="B30" s="13">
        <v>32020000</v>
      </c>
    </row>
    <row r="31" spans="1:2" x14ac:dyDescent="0.2">
      <c r="A31" s="12">
        <v>43859</v>
      </c>
      <c r="B31" s="13">
        <v>25000000</v>
      </c>
    </row>
    <row r="32" spans="1:2" x14ac:dyDescent="0.2">
      <c r="A32" s="12">
        <v>43861</v>
      </c>
      <c r="B32" s="13">
        <v>2000000</v>
      </c>
    </row>
    <row r="33" spans="1:2" x14ac:dyDescent="0.2">
      <c r="A33" s="12">
        <v>43866</v>
      </c>
      <c r="B33" s="13">
        <v>360000</v>
      </c>
    </row>
    <row r="34" spans="1:2" x14ac:dyDescent="0.2">
      <c r="A34" s="12">
        <v>43873</v>
      </c>
      <c r="B34" s="13">
        <v>780000</v>
      </c>
    </row>
    <row r="35" spans="1:2" x14ac:dyDescent="0.2">
      <c r="A35" s="12">
        <v>43897</v>
      </c>
      <c r="B35" s="13">
        <v>34000000</v>
      </c>
    </row>
    <row r="36" spans="1:2" x14ac:dyDescent="0.2">
      <c r="A36" s="12">
        <v>43900</v>
      </c>
      <c r="B36" s="13">
        <v>3400000</v>
      </c>
    </row>
    <row r="37" spans="1:2" x14ac:dyDescent="0.2">
      <c r="A37" s="12">
        <v>43904</v>
      </c>
      <c r="B37" s="13">
        <v>2300000</v>
      </c>
    </row>
    <row r="38" spans="1:2" x14ac:dyDescent="0.2">
      <c r="A38" s="12">
        <v>43906</v>
      </c>
      <c r="B38" s="13">
        <v>1100000</v>
      </c>
    </row>
    <row r="39" spans="1:2" x14ac:dyDescent="0.2">
      <c r="A39" s="12">
        <v>43928</v>
      </c>
      <c r="B39" s="13">
        <v>500000</v>
      </c>
    </row>
    <row r="40" spans="1:2" x14ac:dyDescent="0.2">
      <c r="A40" s="12">
        <v>43941</v>
      </c>
      <c r="B40" s="13">
        <v>72000000</v>
      </c>
    </row>
    <row r="41" spans="1:2" x14ac:dyDescent="0.2">
      <c r="A41" s="12">
        <v>43950</v>
      </c>
      <c r="B41" s="13">
        <v>50500000</v>
      </c>
    </row>
    <row r="42" spans="1:2" x14ac:dyDescent="0.2">
      <c r="A42" s="12">
        <v>43951</v>
      </c>
      <c r="B42" s="13">
        <v>42700000</v>
      </c>
    </row>
    <row r="43" spans="1:2" x14ac:dyDescent="0.2">
      <c r="A43" s="12">
        <v>43954</v>
      </c>
      <c r="B43" s="13">
        <v>1200000</v>
      </c>
    </row>
    <row r="44" spans="1:2" x14ac:dyDescent="0.2">
      <c r="A44" s="12">
        <v>43979</v>
      </c>
      <c r="B44" s="13">
        <v>900000</v>
      </c>
    </row>
    <row r="45" spans="1:2" x14ac:dyDescent="0.2">
      <c r="A45" s="12">
        <v>43987</v>
      </c>
      <c r="B45" s="13">
        <v>12000000</v>
      </c>
    </row>
    <row r="46" spans="1:2" x14ac:dyDescent="0.2">
      <c r="A46" s="12">
        <v>43994</v>
      </c>
      <c r="B46" s="13">
        <v>2200000</v>
      </c>
    </row>
    <row r="47" spans="1:2" x14ac:dyDescent="0.2">
      <c r="A47" s="12">
        <v>44005</v>
      </c>
      <c r="B47" s="13">
        <v>3300000</v>
      </c>
    </row>
    <row r="48" spans="1:2" x14ac:dyDescent="0.2">
      <c r="A48" s="12">
        <v>44011</v>
      </c>
      <c r="B48" s="13">
        <v>13500000</v>
      </c>
    </row>
    <row r="49" spans="1:2" x14ac:dyDescent="0.2">
      <c r="A49" s="12">
        <v>44026</v>
      </c>
      <c r="B49" s="13">
        <v>87000000</v>
      </c>
    </row>
    <row r="50" spans="1:2" x14ac:dyDescent="0.2">
      <c r="A50" s="12">
        <v>44046</v>
      </c>
      <c r="B50" s="13">
        <v>1250000</v>
      </c>
    </row>
    <row r="51" spans="1:2" x14ac:dyDescent="0.2">
      <c r="A51" s="12">
        <v>44055</v>
      </c>
      <c r="B51" s="13">
        <v>560000</v>
      </c>
    </row>
    <row r="52" spans="1:2" x14ac:dyDescent="0.2">
      <c r="A52" s="12">
        <v>44062</v>
      </c>
      <c r="B52" s="13">
        <v>250000</v>
      </c>
    </row>
    <row r="53" spans="1:2" x14ac:dyDescent="0.2">
      <c r="A53" s="12">
        <v>44070</v>
      </c>
      <c r="B53" s="13">
        <v>27890000</v>
      </c>
    </row>
    <row r="54" spans="1:2" x14ac:dyDescent="0.2">
      <c r="A54" s="12">
        <v>44071</v>
      </c>
      <c r="B54" s="13">
        <v>12560000</v>
      </c>
    </row>
    <row r="55" spans="1:2" x14ac:dyDescent="0.2">
      <c r="A55" s="12">
        <v>44083</v>
      </c>
      <c r="B55" s="13">
        <v>57000000</v>
      </c>
    </row>
    <row r="56" spans="1:2" x14ac:dyDescent="0.2">
      <c r="A56" s="12">
        <v>44092</v>
      </c>
      <c r="B56" s="13">
        <v>46000000</v>
      </c>
    </row>
    <row r="57" spans="1:2" x14ac:dyDescent="0.2">
      <c r="A57" s="12">
        <v>44107</v>
      </c>
      <c r="B57" s="13">
        <v>38000000</v>
      </c>
    </row>
    <row r="58" spans="1:2" x14ac:dyDescent="0.2">
      <c r="A58" s="12">
        <v>44116</v>
      </c>
      <c r="B58" s="13">
        <v>670000</v>
      </c>
    </row>
    <row r="59" spans="1:2" x14ac:dyDescent="0.2">
      <c r="A59" s="12">
        <v>44125</v>
      </c>
      <c r="B59" s="13">
        <v>450000</v>
      </c>
    </row>
    <row r="60" spans="1:2" x14ac:dyDescent="0.2">
      <c r="A60" s="12">
        <v>44130</v>
      </c>
      <c r="B60" s="13">
        <v>230000</v>
      </c>
    </row>
    <row r="61" spans="1:2" x14ac:dyDescent="0.2">
      <c r="A61" s="12">
        <v>44133</v>
      </c>
      <c r="B61" s="13">
        <v>3800000</v>
      </c>
    </row>
    <row r="62" spans="1:2" x14ac:dyDescent="0.2">
      <c r="A62" s="12">
        <v>44137</v>
      </c>
      <c r="B62" s="13">
        <v>15000000</v>
      </c>
    </row>
    <row r="63" spans="1:2" x14ac:dyDescent="0.2">
      <c r="A63" s="12">
        <v>44142</v>
      </c>
      <c r="B63" s="13">
        <v>3200000</v>
      </c>
    </row>
    <row r="64" spans="1:2" x14ac:dyDescent="0.2">
      <c r="A64" s="12">
        <v>44151</v>
      </c>
      <c r="B64" s="13">
        <v>2450000</v>
      </c>
    </row>
    <row r="65" spans="1:2" x14ac:dyDescent="0.2">
      <c r="A65" s="12">
        <v>44157</v>
      </c>
      <c r="B65" s="13">
        <v>25000000</v>
      </c>
    </row>
    <row r="66" spans="1:2" x14ac:dyDescent="0.2">
      <c r="A66" s="12">
        <v>44168</v>
      </c>
      <c r="B66" s="13">
        <v>29000000</v>
      </c>
    </row>
    <row r="67" spans="1:2" x14ac:dyDescent="0.2">
      <c r="A67" s="12">
        <v>44174</v>
      </c>
      <c r="B67" s="13">
        <v>47000000</v>
      </c>
    </row>
    <row r="68" spans="1:2" x14ac:dyDescent="0.2">
      <c r="A68" s="12">
        <v>44184</v>
      </c>
      <c r="B68" s="13">
        <v>345000</v>
      </c>
    </row>
    <row r="69" spans="1:2" x14ac:dyDescent="0.2">
      <c r="A69" s="12">
        <v>44193</v>
      </c>
      <c r="B69" s="13">
        <v>116000000</v>
      </c>
    </row>
    <row r="70" spans="1:2" x14ac:dyDescent="0.2">
      <c r="A70" s="12" t="s">
        <v>28</v>
      </c>
      <c r="B70" s="13">
        <v>870115000</v>
      </c>
    </row>
    <row r="73" spans="1:2" x14ac:dyDescent="0.2">
      <c r="A73" s="9" t="s">
        <v>27</v>
      </c>
      <c r="B73" s="13" t="s">
        <v>31</v>
      </c>
    </row>
    <row r="74" spans="1:2" x14ac:dyDescent="0.2">
      <c r="A74" s="10" t="s">
        <v>26</v>
      </c>
      <c r="B74" s="13">
        <v>364785000</v>
      </c>
    </row>
    <row r="75" spans="1:2" x14ac:dyDescent="0.2">
      <c r="A75" s="11" t="s">
        <v>19</v>
      </c>
      <c r="B75" s="13">
        <v>74560000</v>
      </c>
    </row>
    <row r="76" spans="1:2" x14ac:dyDescent="0.2">
      <c r="A76" s="11" t="s">
        <v>20</v>
      </c>
      <c r="B76" s="13">
        <v>80530000</v>
      </c>
    </row>
    <row r="77" spans="1:2" x14ac:dyDescent="0.2">
      <c r="A77" s="11" t="s">
        <v>18</v>
      </c>
      <c r="B77" s="13">
        <v>3700000</v>
      </c>
    </row>
    <row r="78" spans="1:2" x14ac:dyDescent="0.2">
      <c r="A78" s="11" t="s">
        <v>17</v>
      </c>
      <c r="B78" s="13">
        <v>205995000</v>
      </c>
    </row>
    <row r="79" spans="1:2" x14ac:dyDescent="0.2">
      <c r="A79" s="10" t="s">
        <v>23</v>
      </c>
      <c r="B79" s="13">
        <v>266100000</v>
      </c>
    </row>
    <row r="80" spans="1:2" x14ac:dyDescent="0.2">
      <c r="A80" s="11" t="s">
        <v>19</v>
      </c>
      <c r="B80" s="13">
        <v>3200000</v>
      </c>
    </row>
    <row r="81" spans="1:2" x14ac:dyDescent="0.2">
      <c r="A81" s="11" t="s">
        <v>20</v>
      </c>
      <c r="B81" s="13">
        <v>38000000</v>
      </c>
    </row>
    <row r="82" spans="1:2" x14ac:dyDescent="0.2">
      <c r="A82" s="11" t="s">
        <v>18</v>
      </c>
      <c r="B82" s="13">
        <v>46000000</v>
      </c>
    </row>
    <row r="83" spans="1:2" x14ac:dyDescent="0.2">
      <c r="A83" s="11" t="s">
        <v>17</v>
      </c>
      <c r="B83" s="13">
        <v>178900000</v>
      </c>
    </row>
    <row r="84" spans="1:2" x14ac:dyDescent="0.2">
      <c r="A84" s="10" t="s">
        <v>24</v>
      </c>
      <c r="B84" s="13">
        <v>181650000</v>
      </c>
    </row>
    <row r="85" spans="1:2" x14ac:dyDescent="0.2">
      <c r="A85" s="11" t="s">
        <v>19</v>
      </c>
      <c r="B85" s="13">
        <v>360000</v>
      </c>
    </row>
    <row r="86" spans="1:2" x14ac:dyDescent="0.2">
      <c r="A86" s="11" t="s">
        <v>20</v>
      </c>
      <c r="B86" s="13">
        <v>670000</v>
      </c>
    </row>
    <row r="87" spans="1:2" x14ac:dyDescent="0.2">
      <c r="A87" s="11" t="s">
        <v>18</v>
      </c>
      <c r="B87" s="13">
        <v>106320000</v>
      </c>
    </row>
    <row r="88" spans="1:2" x14ac:dyDescent="0.2">
      <c r="A88" s="11" t="s">
        <v>17</v>
      </c>
      <c r="B88" s="13">
        <v>74300000</v>
      </c>
    </row>
    <row r="89" spans="1:2" x14ac:dyDescent="0.2">
      <c r="A89" s="10" t="s">
        <v>25</v>
      </c>
      <c r="B89" s="13">
        <v>57580000</v>
      </c>
    </row>
    <row r="90" spans="1:2" x14ac:dyDescent="0.2">
      <c r="A90" s="11" t="s">
        <v>19</v>
      </c>
      <c r="B90" s="13">
        <v>1550000</v>
      </c>
    </row>
    <row r="91" spans="1:2" x14ac:dyDescent="0.2">
      <c r="A91" s="11" t="s">
        <v>20</v>
      </c>
      <c r="B91" s="13">
        <v>3300000</v>
      </c>
    </row>
    <row r="92" spans="1:2" x14ac:dyDescent="0.2">
      <c r="A92" s="11" t="s">
        <v>18</v>
      </c>
      <c r="B92" s="13">
        <v>27500000</v>
      </c>
    </row>
    <row r="93" spans="1:2" x14ac:dyDescent="0.2">
      <c r="A93" s="11" t="s">
        <v>17</v>
      </c>
      <c r="B93" s="13">
        <v>25230000</v>
      </c>
    </row>
    <row r="94" spans="1:2" x14ac:dyDescent="0.2">
      <c r="A94" s="10" t="s">
        <v>28</v>
      </c>
      <c r="B94" s="13">
        <v>870115000</v>
      </c>
    </row>
    <row r="95" spans="1:2" x14ac:dyDescent="0.2">
      <c r="A95" s="9" t="s">
        <v>1</v>
      </c>
      <c r="B95" t="s">
        <v>29</v>
      </c>
    </row>
    <row r="97" spans="1:6" x14ac:dyDescent="0.2">
      <c r="A97" s="9" t="s">
        <v>31</v>
      </c>
      <c r="B97" s="9" t="s">
        <v>30</v>
      </c>
    </row>
    <row r="98" spans="1:6" x14ac:dyDescent="0.2">
      <c r="A98" s="9" t="s">
        <v>27</v>
      </c>
      <c r="B98" t="s">
        <v>19</v>
      </c>
      <c r="C98" t="s">
        <v>20</v>
      </c>
      <c r="D98" t="s">
        <v>18</v>
      </c>
      <c r="E98" t="s">
        <v>17</v>
      </c>
      <c r="F98" s="13" t="s">
        <v>28</v>
      </c>
    </row>
    <row r="99" spans="1:6" x14ac:dyDescent="0.2">
      <c r="A99" s="12">
        <v>43840</v>
      </c>
      <c r="C99" s="13"/>
      <c r="D99" s="13"/>
      <c r="E99" s="13">
        <v>56700000</v>
      </c>
      <c r="F99" s="13">
        <v>56700000</v>
      </c>
    </row>
    <row r="100" spans="1:6" x14ac:dyDescent="0.2">
      <c r="A100" s="12">
        <v>43854</v>
      </c>
      <c r="C100" s="13"/>
      <c r="D100" s="13">
        <v>32020000</v>
      </c>
      <c r="E100" s="13"/>
      <c r="F100" s="13">
        <v>32020000</v>
      </c>
    </row>
    <row r="101" spans="1:6" x14ac:dyDescent="0.2">
      <c r="A101" s="12">
        <v>43859</v>
      </c>
      <c r="C101" s="13"/>
      <c r="D101" s="13"/>
      <c r="E101" s="13">
        <v>25000000</v>
      </c>
      <c r="F101" s="13">
        <v>25000000</v>
      </c>
    </row>
    <row r="102" spans="1:6" x14ac:dyDescent="0.2">
      <c r="A102" s="12">
        <v>43861</v>
      </c>
      <c r="C102" s="13"/>
      <c r="D102" s="13">
        <v>2000000</v>
      </c>
      <c r="E102" s="13"/>
      <c r="F102" s="13">
        <v>2000000</v>
      </c>
    </row>
    <row r="103" spans="1:6" x14ac:dyDescent="0.2">
      <c r="A103" s="12">
        <v>43866</v>
      </c>
      <c r="B103" s="13">
        <v>360000</v>
      </c>
      <c r="C103" s="13"/>
      <c r="D103" s="13"/>
      <c r="E103" s="13"/>
      <c r="F103" s="13">
        <v>360000</v>
      </c>
    </row>
    <row r="104" spans="1:6" x14ac:dyDescent="0.2">
      <c r="A104" s="12">
        <v>43873</v>
      </c>
      <c r="C104" s="13">
        <v>780000</v>
      </c>
      <c r="D104" s="13"/>
      <c r="E104" s="13"/>
      <c r="F104" s="13">
        <v>780000</v>
      </c>
    </row>
    <row r="105" spans="1:6" x14ac:dyDescent="0.2">
      <c r="A105" s="12">
        <v>43897</v>
      </c>
      <c r="C105" s="13"/>
      <c r="D105" s="13"/>
      <c r="E105" s="13">
        <v>34000000</v>
      </c>
      <c r="F105" s="13">
        <v>34000000</v>
      </c>
    </row>
    <row r="106" spans="1:6" x14ac:dyDescent="0.2">
      <c r="A106" s="12">
        <v>43900</v>
      </c>
      <c r="C106" s="13"/>
      <c r="D106" s="13"/>
      <c r="E106" s="13">
        <v>3400000</v>
      </c>
      <c r="F106" s="13">
        <v>3400000</v>
      </c>
    </row>
    <row r="107" spans="1:6" x14ac:dyDescent="0.2">
      <c r="A107" s="12">
        <v>43904</v>
      </c>
      <c r="C107" s="13"/>
      <c r="D107" s="13">
        <v>2300000</v>
      </c>
      <c r="E107" s="13"/>
      <c r="F107" s="13">
        <v>2300000</v>
      </c>
    </row>
    <row r="108" spans="1:6" x14ac:dyDescent="0.2">
      <c r="A108" s="12">
        <v>43906</v>
      </c>
      <c r="B108" s="13">
        <v>1100000</v>
      </c>
      <c r="C108" s="13"/>
      <c r="D108" s="13"/>
      <c r="E108" s="13"/>
      <c r="F108" s="13">
        <v>1100000</v>
      </c>
    </row>
    <row r="109" spans="1:6" x14ac:dyDescent="0.2">
      <c r="A109" s="12">
        <v>43928</v>
      </c>
      <c r="C109" s="13"/>
      <c r="D109" s="13">
        <v>500000</v>
      </c>
      <c r="E109" s="13"/>
      <c r="F109" s="13">
        <v>500000</v>
      </c>
    </row>
    <row r="110" spans="1:6" x14ac:dyDescent="0.2">
      <c r="A110" s="12">
        <v>43941</v>
      </c>
      <c r="C110" s="13"/>
      <c r="D110" s="13">
        <v>72000000</v>
      </c>
      <c r="E110" s="13"/>
      <c r="F110" s="13">
        <v>72000000</v>
      </c>
    </row>
    <row r="111" spans="1:6" x14ac:dyDescent="0.2">
      <c r="A111" s="12">
        <v>43950</v>
      </c>
      <c r="C111" s="13">
        <v>50500000</v>
      </c>
      <c r="D111" s="13"/>
      <c r="E111" s="13"/>
      <c r="F111" s="13">
        <v>50500000</v>
      </c>
    </row>
    <row r="112" spans="1:6" x14ac:dyDescent="0.2">
      <c r="A112" s="12">
        <v>43951</v>
      </c>
      <c r="C112" s="13"/>
      <c r="D112" s="13"/>
      <c r="E112" s="13">
        <v>42700000</v>
      </c>
      <c r="F112" s="13">
        <v>42700000</v>
      </c>
    </row>
    <row r="113" spans="1:6" x14ac:dyDescent="0.2">
      <c r="A113" s="12">
        <v>43954</v>
      </c>
      <c r="C113" s="13"/>
      <c r="D113" s="13"/>
      <c r="E113" s="13">
        <v>1200000</v>
      </c>
      <c r="F113" s="13">
        <v>1200000</v>
      </c>
    </row>
    <row r="114" spans="1:6" x14ac:dyDescent="0.2">
      <c r="A114" s="12">
        <v>43979</v>
      </c>
      <c r="C114" s="13"/>
      <c r="D114" s="13"/>
      <c r="E114" s="13">
        <v>900000</v>
      </c>
      <c r="F114" s="13">
        <v>900000</v>
      </c>
    </row>
    <row r="115" spans="1:6" x14ac:dyDescent="0.2">
      <c r="A115" s="12">
        <v>43987</v>
      </c>
      <c r="C115" s="13"/>
      <c r="D115" s="13"/>
      <c r="E115" s="13">
        <v>12000000</v>
      </c>
      <c r="F115" s="13">
        <v>12000000</v>
      </c>
    </row>
    <row r="116" spans="1:6" x14ac:dyDescent="0.2">
      <c r="A116" s="12">
        <v>43994</v>
      </c>
      <c r="C116" s="13"/>
      <c r="D116" s="13"/>
      <c r="E116" s="13">
        <v>2200000</v>
      </c>
      <c r="F116" s="13">
        <v>2200000</v>
      </c>
    </row>
    <row r="117" spans="1:6" x14ac:dyDescent="0.2">
      <c r="A117" s="12">
        <v>44005</v>
      </c>
      <c r="C117" s="13">
        <v>3300000</v>
      </c>
      <c r="D117" s="13"/>
      <c r="E117" s="13"/>
      <c r="F117" s="13">
        <v>3300000</v>
      </c>
    </row>
    <row r="118" spans="1:6" x14ac:dyDescent="0.2">
      <c r="A118" s="12">
        <v>44011</v>
      </c>
      <c r="C118" s="13"/>
      <c r="D118" s="13"/>
      <c r="E118" s="13">
        <v>13500000</v>
      </c>
      <c r="F118" s="13">
        <v>13500000</v>
      </c>
    </row>
    <row r="119" spans="1:6" x14ac:dyDescent="0.2">
      <c r="A119" s="12">
        <v>44026</v>
      </c>
      <c r="C119" s="13"/>
      <c r="D119" s="13"/>
      <c r="E119" s="13">
        <v>87000000</v>
      </c>
      <c r="F119" s="13">
        <v>87000000</v>
      </c>
    </row>
    <row r="120" spans="1:6" x14ac:dyDescent="0.2">
      <c r="A120" s="12">
        <v>44046</v>
      </c>
      <c r="C120" s="13"/>
      <c r="D120" s="13">
        <v>1250000</v>
      </c>
      <c r="E120" s="13"/>
      <c r="F120" s="13">
        <v>1250000</v>
      </c>
    </row>
    <row r="121" spans="1:6" x14ac:dyDescent="0.2">
      <c r="A121" s="12">
        <v>44055</v>
      </c>
      <c r="C121" s="13"/>
      <c r="D121" s="13"/>
      <c r="E121" s="13">
        <v>560000</v>
      </c>
      <c r="F121" s="13">
        <v>560000</v>
      </c>
    </row>
    <row r="122" spans="1:6" x14ac:dyDescent="0.2">
      <c r="A122" s="12">
        <v>44062</v>
      </c>
      <c r="C122" s="13">
        <v>250000</v>
      </c>
      <c r="D122" s="13"/>
      <c r="E122" s="13"/>
      <c r="F122" s="13">
        <v>250000</v>
      </c>
    </row>
    <row r="123" spans="1:6" x14ac:dyDescent="0.2">
      <c r="A123" s="12">
        <v>44070</v>
      </c>
      <c r="C123" s="13"/>
      <c r="D123" s="13"/>
      <c r="E123" s="13">
        <v>27890000</v>
      </c>
      <c r="F123" s="13">
        <v>27890000</v>
      </c>
    </row>
    <row r="124" spans="1:6" x14ac:dyDescent="0.2">
      <c r="A124" s="12">
        <v>44071</v>
      </c>
      <c r="B124" s="13">
        <v>12560000</v>
      </c>
      <c r="C124" s="13"/>
      <c r="D124" s="13"/>
      <c r="E124" s="13"/>
      <c r="F124" s="13">
        <v>12560000</v>
      </c>
    </row>
    <row r="125" spans="1:6" x14ac:dyDescent="0.2">
      <c r="A125" s="12">
        <v>44083</v>
      </c>
      <c r="C125" s="13"/>
      <c r="D125" s="13"/>
      <c r="E125" s="13">
        <v>57000000</v>
      </c>
      <c r="F125" s="13">
        <v>57000000</v>
      </c>
    </row>
    <row r="126" spans="1:6" x14ac:dyDescent="0.2">
      <c r="A126" s="12">
        <v>44092</v>
      </c>
      <c r="C126" s="13"/>
      <c r="D126" s="13">
        <v>46000000</v>
      </c>
      <c r="E126" s="13"/>
      <c r="F126" s="13">
        <v>46000000</v>
      </c>
    </row>
    <row r="127" spans="1:6" x14ac:dyDescent="0.2">
      <c r="A127" s="12">
        <v>44107</v>
      </c>
      <c r="C127" s="13">
        <v>38000000</v>
      </c>
      <c r="D127" s="13"/>
      <c r="E127" s="13"/>
      <c r="F127" s="13">
        <v>38000000</v>
      </c>
    </row>
    <row r="128" spans="1:6" x14ac:dyDescent="0.2">
      <c r="A128" s="12">
        <v>44116</v>
      </c>
      <c r="C128" s="13">
        <v>670000</v>
      </c>
      <c r="D128" s="13"/>
      <c r="E128" s="13"/>
      <c r="F128" s="13">
        <v>670000</v>
      </c>
    </row>
    <row r="129" spans="1:6" x14ac:dyDescent="0.2">
      <c r="A129" s="12">
        <v>44125</v>
      </c>
      <c r="B129" s="13">
        <v>450000</v>
      </c>
      <c r="C129" s="13"/>
      <c r="D129" s="13"/>
      <c r="E129" s="13"/>
      <c r="F129" s="13">
        <v>450000</v>
      </c>
    </row>
    <row r="130" spans="1:6" x14ac:dyDescent="0.2">
      <c r="A130" s="12">
        <v>44130</v>
      </c>
      <c r="C130" s="13"/>
      <c r="D130" s="13"/>
      <c r="E130" s="13">
        <v>230000</v>
      </c>
      <c r="F130" s="13">
        <v>230000</v>
      </c>
    </row>
    <row r="131" spans="1:6" x14ac:dyDescent="0.2">
      <c r="A131" s="12">
        <v>44133</v>
      </c>
      <c r="C131" s="13"/>
      <c r="D131" s="13"/>
      <c r="E131" s="13">
        <v>3800000</v>
      </c>
      <c r="F131" s="13">
        <v>3800000</v>
      </c>
    </row>
    <row r="132" spans="1:6" x14ac:dyDescent="0.2">
      <c r="A132" s="12">
        <v>44137</v>
      </c>
      <c r="B132" s="13">
        <v>15000000</v>
      </c>
      <c r="C132" s="13"/>
      <c r="D132" s="13"/>
      <c r="E132" s="13"/>
      <c r="F132" s="13">
        <v>15000000</v>
      </c>
    </row>
    <row r="133" spans="1:6" x14ac:dyDescent="0.2">
      <c r="A133" s="12">
        <v>44142</v>
      </c>
      <c r="B133" s="13">
        <v>3200000</v>
      </c>
      <c r="C133" s="13"/>
      <c r="D133" s="13"/>
      <c r="E133" s="13"/>
      <c r="F133" s="13">
        <v>3200000</v>
      </c>
    </row>
    <row r="134" spans="1:6" x14ac:dyDescent="0.2">
      <c r="A134" s="12">
        <v>44151</v>
      </c>
      <c r="C134" s="13"/>
      <c r="D134" s="13">
        <v>2450000</v>
      </c>
      <c r="E134" s="13"/>
      <c r="F134" s="13">
        <v>2450000</v>
      </c>
    </row>
    <row r="135" spans="1:6" x14ac:dyDescent="0.2">
      <c r="A135" s="12">
        <v>44157</v>
      </c>
      <c r="C135" s="13"/>
      <c r="D135" s="13">
        <v>25000000</v>
      </c>
      <c r="E135" s="13"/>
      <c r="F135" s="13">
        <v>25000000</v>
      </c>
    </row>
    <row r="136" spans="1:6" x14ac:dyDescent="0.2">
      <c r="A136" s="12">
        <v>44168</v>
      </c>
      <c r="C136" s="13">
        <v>29000000</v>
      </c>
      <c r="D136" s="13"/>
      <c r="E136" s="13"/>
      <c r="F136" s="13">
        <v>29000000</v>
      </c>
    </row>
    <row r="137" spans="1:6" x14ac:dyDescent="0.2">
      <c r="A137" s="12">
        <v>44174</v>
      </c>
      <c r="B137" s="13">
        <v>47000000</v>
      </c>
      <c r="C137" s="13"/>
      <c r="D137" s="13"/>
      <c r="E137" s="13"/>
      <c r="F137" s="13">
        <v>47000000</v>
      </c>
    </row>
    <row r="138" spans="1:6" x14ac:dyDescent="0.2">
      <c r="A138" s="12">
        <v>44184</v>
      </c>
      <c r="C138" s="13"/>
      <c r="D138" s="13"/>
      <c r="E138" s="13">
        <v>345000</v>
      </c>
      <c r="F138" s="13">
        <v>345000</v>
      </c>
    </row>
    <row r="139" spans="1:6" x14ac:dyDescent="0.2">
      <c r="A139" s="12">
        <v>44193</v>
      </c>
      <c r="C139" s="13"/>
      <c r="D139" s="13"/>
      <c r="E139" s="13">
        <v>116000000</v>
      </c>
      <c r="F139" s="13">
        <v>116000000</v>
      </c>
    </row>
    <row r="140" spans="1:6" x14ac:dyDescent="0.2">
      <c r="A140" s="12" t="s">
        <v>28</v>
      </c>
      <c r="B140" s="13">
        <v>79670000</v>
      </c>
      <c r="C140" s="13">
        <v>122500000</v>
      </c>
      <c r="D140" s="13">
        <v>183520000</v>
      </c>
      <c r="E140" s="13">
        <v>484425000</v>
      </c>
      <c r="F140" s="13">
        <v>870115000</v>
      </c>
    </row>
    <row r="144" spans="1:6" x14ac:dyDescent="0.2">
      <c r="B144"/>
    </row>
    <row r="145" spans="2:2" x14ac:dyDescent="0.2">
      <c r="B145"/>
    </row>
    <row r="146" spans="2:2" x14ac:dyDescent="0.2">
      <c r="B146"/>
    </row>
    <row r="147" spans="2:2" x14ac:dyDescent="0.2">
      <c r="B147"/>
    </row>
    <row r="148" spans="2:2" x14ac:dyDescent="0.2">
      <c r="B148"/>
    </row>
    <row r="149" spans="2:2" x14ac:dyDescent="0.2">
      <c r="B149"/>
    </row>
    <row r="150" spans="2:2" x14ac:dyDescent="0.2">
      <c r="B150"/>
    </row>
    <row r="151" spans="2:2" x14ac:dyDescent="0.2">
      <c r="B151"/>
    </row>
    <row r="152" spans="2:2" x14ac:dyDescent="0.2">
      <c r="B152"/>
    </row>
    <row r="153" spans="2:2" x14ac:dyDescent="0.2">
      <c r="B153"/>
    </row>
    <row r="154" spans="2:2" x14ac:dyDescent="0.2">
      <c r="B154"/>
    </row>
    <row r="155" spans="2:2" x14ac:dyDescent="0.2">
      <c r="B155"/>
    </row>
    <row r="156" spans="2:2" x14ac:dyDescent="0.2">
      <c r="B156"/>
    </row>
    <row r="157" spans="2:2" x14ac:dyDescent="0.2">
      <c r="B157"/>
    </row>
    <row r="158" spans="2:2" x14ac:dyDescent="0.2">
      <c r="B158"/>
    </row>
    <row r="159" spans="2:2" x14ac:dyDescent="0.2">
      <c r="B159"/>
    </row>
    <row r="160" spans="2:2" x14ac:dyDescent="0.2">
      <c r="B160"/>
    </row>
    <row r="161" spans="2:2" x14ac:dyDescent="0.2">
      <c r="B161"/>
    </row>
    <row r="162" spans="2:2" x14ac:dyDescent="0.2">
      <c r="B162"/>
    </row>
    <row r="163" spans="2:2" x14ac:dyDescent="0.2">
      <c r="B163"/>
    </row>
    <row r="164" spans="2:2" x14ac:dyDescent="0.2">
      <c r="B164"/>
    </row>
    <row r="165" spans="2:2" x14ac:dyDescent="0.2">
      <c r="B165"/>
    </row>
    <row r="166" spans="2:2" x14ac:dyDescent="0.2">
      <c r="B166"/>
    </row>
    <row r="167" spans="2:2" x14ac:dyDescent="0.2">
      <c r="B167"/>
    </row>
    <row r="168" spans="2:2" x14ac:dyDescent="0.2">
      <c r="B168"/>
    </row>
    <row r="169" spans="2:2" x14ac:dyDescent="0.2">
      <c r="B169"/>
    </row>
    <row r="170" spans="2:2" x14ac:dyDescent="0.2">
      <c r="B170"/>
    </row>
    <row r="171" spans="2:2" x14ac:dyDescent="0.2">
      <c r="B171"/>
    </row>
    <row r="172" spans="2:2" x14ac:dyDescent="0.2">
      <c r="B172"/>
    </row>
    <row r="173" spans="2:2" x14ac:dyDescent="0.2">
      <c r="B173"/>
    </row>
    <row r="174" spans="2:2" x14ac:dyDescent="0.2">
      <c r="B174"/>
    </row>
    <row r="175" spans="2:2" x14ac:dyDescent="0.2">
      <c r="B175"/>
    </row>
    <row r="176" spans="2:2" x14ac:dyDescent="0.2">
      <c r="B176"/>
    </row>
    <row r="177" spans="2:2" x14ac:dyDescent="0.2">
      <c r="B177"/>
    </row>
    <row r="178" spans="2:2" x14ac:dyDescent="0.2">
      <c r="B178"/>
    </row>
    <row r="179" spans="2:2" x14ac:dyDescent="0.2">
      <c r="B179"/>
    </row>
    <row r="180" spans="2:2" x14ac:dyDescent="0.2">
      <c r="B180"/>
    </row>
    <row r="181" spans="2:2" x14ac:dyDescent="0.2">
      <c r="B181"/>
    </row>
    <row r="182" spans="2:2" x14ac:dyDescent="0.2">
      <c r="B182"/>
    </row>
    <row r="183" spans="2:2" x14ac:dyDescent="0.2">
      <c r="B183"/>
    </row>
    <row r="184" spans="2:2" x14ac:dyDescent="0.2">
      <c r="B184"/>
    </row>
    <row r="185" spans="2:2" x14ac:dyDescent="0.2">
      <c r="B185"/>
    </row>
    <row r="186" spans="2:2" x14ac:dyDescent="0.2">
      <c r="B186"/>
    </row>
  </sheetData>
  <pageMargins left="0.7" right="0.7" top="0.75" bottom="0.75" header="0.3" footer="0.3"/>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212C3-F0CD-7C47-967D-BEE92C3C1ACD}">
  <dimension ref="A1"/>
  <sheetViews>
    <sheetView workbookViewId="0">
      <selection activeCell="T58" sqref="T58"/>
    </sheetView>
  </sheetViews>
  <sheetFormatPr baseColWidth="10" defaultRowHeight="16" x14ac:dyDescent="0.2"/>
  <cols>
    <col min="1" max="16384" width="10.83203125" style="14"/>
  </cols>
  <sheetData/>
  <pageMargins left="0.7" right="0.7" top="0.75" bottom="0.75" header="0.3" footer="0.3"/>
  <drawing r:id="rId1"/>
  <extLst>
    <ext xmlns:x14="http://schemas.microsoft.com/office/spreadsheetml/2009/9/main" uri="{A8765BA9-456A-4dab-B4F3-ACF838C121DE}">
      <x14:slicerList>
        <x14:slicer r:id="rId2"/>
      </x14:slicerList>
    </ext>
    <ext xmlns:x15="http://schemas.microsoft.com/office/spreadsheetml/2010/11/main" uri="{7E03D99C-DC04-49d9-9315-930204A7B6E9}">
      <x15:timelineRefs>
        <x15:timelineRef r:id="rId3"/>
      </x15:timelineRef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1. INF DE PROYECTO</vt:lpstr>
      <vt:lpstr>2. VAN TIR PRI</vt:lpstr>
      <vt:lpstr>3.AIDA</vt:lpstr>
      <vt:lpstr>4. BASE DE DATOS PARAMO</vt:lpstr>
      <vt:lpstr>4.1 TABLA DINAMICA</vt:lpstr>
      <vt:lpstr>4.2 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2021-02-11T23:57:36Z</dcterms:created>
  <dcterms:modified xsi:type="dcterms:W3CDTF">2021-02-12T19:36:00Z</dcterms:modified>
</cp:coreProperties>
</file>